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2585"/>
  </bookViews>
  <sheets>
    <sheet name="LINEA BASE " sheetId="1" r:id="rId1"/>
    <sheet name="Análisis de Datos" sheetId="2" r:id="rId2"/>
    <sheet name="Objetivos y Metas" sheetId="3" r:id="rId3"/>
    <sheet name="Indicador" sheetId="5" r:id="rId4"/>
  </sheets>
  <externalReferences>
    <externalReference r:id="rId5"/>
    <externalReference r:id="rId6"/>
    <externalReference r:id="rId7"/>
  </externalReferences>
  <definedNames>
    <definedName name="Electrico">#REF!</definedName>
    <definedName name="MEDIDO">[1]Listas!$E$31:$E$32</definedName>
    <definedName name="Termico">#REF!</definedName>
    <definedName name="USOFINAL">[2]Listas!$B$39:$B$47</definedName>
  </definedNames>
  <calcPr calcId="145621"/>
  <fileRecoveryPr repairLoad="1"/>
</workbook>
</file>

<file path=xl/calcChain.xml><?xml version="1.0" encoding="utf-8"?>
<calcChain xmlns="http://schemas.openxmlformats.org/spreadsheetml/2006/main">
  <c r="I36" i="2" l="1"/>
  <c r="I37" i="2"/>
  <c r="I38" i="2"/>
  <c r="I39" i="2"/>
  <c r="I40" i="2"/>
  <c r="I41" i="2"/>
  <c r="I42" i="2"/>
  <c r="I43" i="2"/>
  <c r="I44" i="2"/>
  <c r="I45" i="2"/>
  <c r="I46" i="2"/>
  <c r="I35" i="2"/>
  <c r="G39" i="1" l="1"/>
  <c r="G38" i="1"/>
  <c r="G37" i="1"/>
  <c r="F33" i="1"/>
  <c r="E33" i="1"/>
  <c r="D33" i="1"/>
  <c r="C33" i="1"/>
  <c r="F32" i="1"/>
  <c r="E32" i="1"/>
  <c r="D32" i="1"/>
  <c r="C32" i="1"/>
  <c r="F31" i="1"/>
  <c r="E31" i="1"/>
  <c r="D31" i="1"/>
  <c r="C31" i="1"/>
  <c r="F30" i="1"/>
  <c r="E30" i="1"/>
  <c r="D30" i="1"/>
  <c r="C30" i="1"/>
  <c r="I15" i="1"/>
  <c r="H15" i="1"/>
  <c r="G15" i="1"/>
  <c r="F15" i="1"/>
  <c r="E15" i="1"/>
  <c r="I14" i="1"/>
  <c r="H14" i="1"/>
  <c r="G14" i="1"/>
  <c r="F14" i="1"/>
  <c r="E14" i="1"/>
  <c r="K13" i="1"/>
  <c r="J13" i="1"/>
  <c r="I13" i="1"/>
  <c r="H13" i="1"/>
  <c r="G13" i="1"/>
  <c r="F13" i="1"/>
  <c r="E13" i="1"/>
  <c r="K12" i="1"/>
  <c r="J12" i="1"/>
  <c r="I12" i="1"/>
  <c r="H12" i="1"/>
  <c r="G12" i="1"/>
  <c r="F12" i="1"/>
  <c r="E12" i="1"/>
  <c r="I11" i="1"/>
  <c r="H11" i="1"/>
  <c r="G11" i="1"/>
  <c r="F11" i="1"/>
  <c r="E11" i="1"/>
  <c r="K10" i="1"/>
  <c r="J10" i="1"/>
  <c r="I10" i="1"/>
  <c r="H10" i="1"/>
  <c r="G10" i="1"/>
  <c r="F10" i="1"/>
  <c r="E10" i="1"/>
  <c r="K9" i="1"/>
  <c r="J9" i="1"/>
  <c r="I9" i="1"/>
  <c r="H9" i="1"/>
  <c r="G9" i="1"/>
  <c r="F9" i="1"/>
  <c r="E9" i="1"/>
  <c r="K8" i="1"/>
  <c r="J8" i="1"/>
  <c r="I8" i="1"/>
  <c r="H8" i="1"/>
  <c r="G8" i="1"/>
  <c r="F8" i="1"/>
  <c r="E8" i="1"/>
  <c r="I7" i="1"/>
  <c r="H7" i="1"/>
  <c r="G7" i="1"/>
  <c r="F7" i="1"/>
  <c r="E7" i="1"/>
  <c r="K6" i="1"/>
  <c r="J6" i="1"/>
  <c r="I6" i="1"/>
  <c r="H6" i="1"/>
  <c r="G6" i="1"/>
  <c r="F6" i="1"/>
  <c r="E6" i="1"/>
  <c r="I5" i="1"/>
  <c r="H5" i="1"/>
  <c r="G5" i="1"/>
  <c r="F5" i="1"/>
  <c r="E5" i="1"/>
  <c r="AA4" i="1"/>
  <c r="Z4" i="1"/>
  <c r="I4" i="1"/>
  <c r="H4" i="1"/>
  <c r="G4" i="1"/>
  <c r="F4" i="1"/>
  <c r="E4" i="1"/>
  <c r="K3" i="1"/>
  <c r="J3" i="1"/>
  <c r="I3" i="1"/>
  <c r="H3" i="1"/>
  <c r="F3" i="1"/>
  <c r="E3" i="1"/>
  <c r="D3" i="1"/>
  <c r="C3" i="1"/>
</calcChain>
</file>

<file path=xl/sharedStrings.xml><?xml version="1.0" encoding="utf-8"?>
<sst xmlns="http://schemas.openxmlformats.org/spreadsheetml/2006/main" count="92" uniqueCount="69">
  <si>
    <t xml:space="preserve">ENERGIA ELECTRICA </t>
  </si>
  <si>
    <t>PRODUCCIÓN</t>
  </si>
  <si>
    <t>CONSUMO DE ENERGÍA. TENDENCIA</t>
  </si>
  <si>
    <t>RESIDUAL</t>
  </si>
  <si>
    <t>RESIDUAL ESTÁNDAR</t>
  </si>
  <si>
    <t>DATOS LÍNEA BASE</t>
  </si>
  <si>
    <t>DATOS LÍNEA META</t>
  </si>
  <si>
    <t>Mes</t>
  </si>
  <si>
    <t>ENAP LÍNEA BASE</t>
  </si>
  <si>
    <t>kWh</t>
  </si>
  <si>
    <t>CONSUMO PROMEDIO AL MES</t>
  </si>
  <si>
    <t>Maximo</t>
  </si>
  <si>
    <t xml:space="preserve">Minimo </t>
  </si>
  <si>
    <t>Promedio</t>
  </si>
  <si>
    <t>Desviación Estándar</t>
  </si>
  <si>
    <t>EE</t>
  </si>
  <si>
    <t>Pendiente  (m)</t>
  </si>
  <si>
    <t>Intercepto (Eo)</t>
  </si>
  <si>
    <t>Coeficiente de Correlación (R2)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</si>
  <si>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</si>
  <si>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</si>
  <si>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</si>
  <si>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</si>
  <si>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</si>
  <si>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</si>
  <si>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</si>
  <si>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</si>
  <si>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</si>
  <si>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</si>
  <si>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</si>
  <si>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</si>
  <si>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Ton</t>
  </si>
  <si>
    <t>Consumo Promedio  Línea Base</t>
  </si>
  <si>
    <t xml:space="preserve">Se oberván unos picos de consumo frente a los meses de septiembre y diciembre. En el mes de septiembre , dada la baja de producción exponencial se argumenta el incumplimiento del indicador frente a un pico del mismo ya que los valores de producción variaron de a 2.321.937 m2 a 1.482.197 m2; no obstante el consumo de energía disminuyó, los valores de consumo frente al mes de agosto  variaron de  a 113.707 Kwh a 111.371. En el mes de diciembre, se trabajaron 21 días calendario, en los cuales por ser cierre de año y finalización de actividades se evidencia una disminución proporcional consumo vs producción. </t>
  </si>
  <si>
    <t>Proyecto Sostenibilidad Energética_Pro - RedES - Entregable 2</t>
  </si>
  <si>
    <t>Nombre de la organización:</t>
  </si>
  <si>
    <t>CARTONERIA INDUSTRIAL S.A.S, INDUCARTON</t>
  </si>
  <si>
    <t>OBJETIVOS Y METAS LBEn</t>
  </si>
  <si>
    <t xml:space="preserve">OBJETIVOS ESPECÍFICOS:
*Una vez analizada la línea base energética, se identifican los meses puntuales frente a los picos de consumo energético; junto con el equipo de Gestión de Eficiencia Energética, se establece la compra de un medidor que permita identiicar los consumos por máquinaria y área y así mismo, tener un valor más acertivo de acuerdo a la producción, identificando tiempos muertos de consumo. Lo anterior con la inalidad de proponer ahoros de la energía asociadas a la producción.
*Analizar los puntos outlined para identificar situaciones o prácticas operativas que están afectando negativamente el desempeño engético.  
*Identificar los puntos que tienen mejor desempeño en la línea de vaiación de consumo y establece la línea base de consumo que es proporcional a la producción.
*Establecer un comparativo y análisis mensual que pemita identificar efectividad de mejoras y picos de eficiencia. </t>
  </si>
  <si>
    <t>61 Wh/m2</t>
  </si>
  <si>
    <t xml:space="preserve">FORMATO </t>
  </si>
  <si>
    <t>CÓDIGO: FOR.GAC.043</t>
  </si>
  <si>
    <t>INFORME INDICADORES DE GESTIÓN</t>
  </si>
  <si>
    <t>PAGINA 1 DE 1</t>
  </si>
  <si>
    <t>VERSIÓN 5</t>
  </si>
  <si>
    <t>DATOS DEL INDICADOR</t>
  </si>
  <si>
    <t xml:space="preserve">PROCESO </t>
  </si>
  <si>
    <t>GESTIÓN AMBIENTAL</t>
  </si>
  <si>
    <t>ÁREA INVOLUCRADA</t>
  </si>
  <si>
    <t>TODAS LAS ÁREAS</t>
  </si>
  <si>
    <t>NOMBRE DEL INDICADOR</t>
  </si>
  <si>
    <t>OBJETIVO DEL INDICADOR</t>
  </si>
  <si>
    <t>PERIODO</t>
  </si>
  <si>
    <t>ORIGEN DE LA INFORMACIÓN</t>
  </si>
  <si>
    <t>FORMULA DEL INDICADOR</t>
  </si>
  <si>
    <t>UNIDAD DE MEDIDA</t>
  </si>
  <si>
    <t>RESPONSABLE DE LA MEDICIÓN</t>
  </si>
  <si>
    <t>RESPONSABLE DEL ANÁLISIS</t>
  </si>
  <si>
    <t>VALOR INICIAL</t>
  </si>
  <si>
    <t>NO APLICA</t>
  </si>
  <si>
    <t>META</t>
  </si>
  <si>
    <t>Reducir el consumo de energía eléctrica por m2 producido</t>
  </si>
  <si>
    <t>Seguimiento al consumo de energía eléctrica</t>
  </si>
  <si>
    <t>ENERO DE 2023 - DICIEMBRE 2023</t>
  </si>
  <si>
    <t>FACTURA DE SERVICIOS PÚBLICOS Y PRODUCCIÓN</t>
  </si>
  <si>
    <t xml:space="preserve"> wh consumidos en el mes / m2 producidos en el mes</t>
  </si>
  <si>
    <t>Wh/m2</t>
  </si>
  <si>
    <t>MARÍA PAULA CEPEDA ESCOBAR</t>
  </si>
  <si>
    <r>
      <rPr>
        <b/>
        <sz val="11"/>
        <color theme="1"/>
        <rFont val="Arial"/>
        <family val="2"/>
      </rPr>
      <t>OBJETIVO GENERAL:</t>
    </r>
    <r>
      <rPr>
        <sz val="11"/>
        <color theme="1"/>
        <rFont val="Arial"/>
        <family val="2"/>
      </rPr>
      <t xml:space="preserve"> Reducir el consumo de energía eléctrica por m2 producido
</t>
    </r>
    <r>
      <rPr>
        <b/>
        <sz val="11"/>
        <color theme="1"/>
        <rFont val="Arial"/>
        <family val="2"/>
      </rPr>
      <t>METAS:</t>
    </r>
    <r>
      <rPr>
        <sz val="11"/>
        <color theme="1"/>
        <rFont val="Arial"/>
        <family val="2"/>
      </rPr>
      <t xml:space="preserve"> 61 Wh/m2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</si>
</sst>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(&quot;$&quot;\ * #,##0.00_);_(&quot;$&quot;\ * \(#,##0.00\);_(&quot;$&quot;\ * &quot;-&quot;??_);_(@_)"/>
    <numFmt numFmtId="164" formatCode="[$$-240A]\ #,##0"/>
    <numFmt numFmtId="165" formatCode="#,##0.0"/>
    <numFmt numFmtId="166" formatCode="0.0000"/>
    <numFmt numFmtId="167" formatCode="0.000"/>
    <numFmt numFmtId="168" formatCode="_-&quot;$&quot;* #,##0.00_-;\-&quot;$&quot;* #,##0.00_-;_-&quot;$&quot;* &quot;-&quot;??_-;_-@_-"/>
    <numFmt numFmtId="169" formatCode="_-* #,##0_-;\-* #,##0_-;_-* &quot;-&quot;_-;_-@_-"/>
    <numFmt numFmtId="170" formatCode="_-&quot;$&quot;* #,##0_-;\-&quot;$&quot;* #,##0_-;_-&quot;$&quot;* &quot;-&quot;_-;_-@_-"/>
    <numFmt numFmtId="171" formatCode="_ &quot;$&quot;\ * #,##0_ ;_ &quot;$&quot;\ * \-#,##0_ ;_ &quot;$&quot;\ * &quot;-&quot;_ ;_ @_ "/>
    <numFmt numFmtId="172" formatCode="_-&quot;$&quot;\ * #,##0_-;\-&quot;$&quot;\ * #,##0_-;_-&quot;$&quot;\ * &quot;-&quot;_-;_-@_-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sz val="11"/>
      <color theme="1"/>
      <name val="Bookman Old Style"/>
      <family val="1"/>
    </font>
    <font>
      <sz val="11"/>
      <name val="Bookman Old Style"/>
      <family val="1"/>
    </font>
    <font>
      <sz val="10"/>
      <name val="Verdana   "/>
    </font>
    <font>
      <sz val="18"/>
      <color theme="3"/>
      <name val="Cambria"/>
      <family val="2"/>
      <scheme val="major"/>
    </font>
    <font>
      <sz val="11"/>
      <color rgb="FF9C5700"/>
      <name val="Calibri"/>
      <family val="2"/>
      <scheme val="minor"/>
    </font>
    <font>
      <sz val="10"/>
      <name val="Arial"/>
    </font>
    <font>
      <b/>
      <sz val="18"/>
      <color theme="1"/>
      <name val="Raleway"/>
    </font>
    <font>
      <b/>
      <sz val="16"/>
      <color theme="1"/>
      <name val="Calibri"/>
      <family val="2"/>
      <scheme val="minor"/>
    </font>
    <font>
      <b/>
      <i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Calibri"/>
      <family val="2"/>
    </font>
    <font>
      <sz val="10"/>
      <name val="Tahoma"/>
      <family val="2"/>
    </font>
    <font>
      <b/>
      <sz val="12"/>
      <name val="Tahoma"/>
      <family val="2"/>
    </font>
    <font>
      <b/>
      <sz val="11"/>
      <name val="Tahoma"/>
      <family val="2"/>
    </font>
    <font>
      <b/>
      <sz val="10"/>
      <name val="Tahoma"/>
      <family val="2"/>
    </font>
    <font>
      <b/>
      <sz val="10"/>
      <color rgb="FFFF0000"/>
      <name val="Tahoma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5E0B3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77">
    <xf numFmtId="164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5" borderId="4" applyNumberFormat="0" applyAlignment="0" applyProtection="0"/>
    <xf numFmtId="0" fontId="8" fillId="6" borderId="5" applyNumberFormat="0" applyAlignment="0" applyProtection="0"/>
    <xf numFmtId="0" fontId="9" fillId="6" borderId="4" applyNumberFormat="0" applyAlignment="0" applyProtection="0"/>
    <xf numFmtId="0" fontId="10" fillId="0" borderId="6" applyNumberFormat="0" applyFill="0" applyAlignment="0" applyProtection="0"/>
    <xf numFmtId="0" fontId="11" fillId="7" borderId="7" applyNumberFormat="0" applyAlignment="0" applyProtection="0"/>
    <xf numFmtId="0" fontId="12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5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164" fontId="19" fillId="0" borderId="0" applyNumberFormat="0" applyFill="0" applyBorder="0" applyAlignment="0" applyProtection="0">
      <alignment vertical="top"/>
      <protection locked="0"/>
    </xf>
    <xf numFmtId="164" fontId="20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64" fontId="1" fillId="0" borderId="0"/>
    <xf numFmtId="164" fontId="21" fillId="0" borderId="0"/>
    <xf numFmtId="164" fontId="21" fillId="0" borderId="0"/>
    <xf numFmtId="164" fontId="22" fillId="0" borderId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5" fillId="0" borderId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28" fillId="0" borderId="0"/>
    <xf numFmtId="0" fontId="20" fillId="0" borderId="0" applyNumberFormat="0" applyFill="0" applyBorder="0" applyAlignment="0" applyProtection="0"/>
    <xf numFmtId="169" fontId="1" fillId="0" borderId="0" applyFont="0" applyFill="0" applyBorder="0" applyAlignment="0" applyProtection="0"/>
    <xf numFmtId="171" fontId="21" fillId="0" borderId="0" applyFont="0" applyFill="0" applyBorder="0" applyAlignment="0" applyProtection="0"/>
    <xf numFmtId="172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21" fillId="0" borderId="0"/>
    <xf numFmtId="0" fontId="1" fillId="0" borderId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1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1" fillId="0" borderId="0"/>
    <xf numFmtId="0" fontId="1" fillId="0" borderId="0"/>
    <xf numFmtId="0" fontId="1" fillId="0" borderId="0"/>
    <xf numFmtId="0" fontId="34" fillId="0" borderId="0"/>
  </cellStyleXfs>
  <cellXfs count="125">
    <xf numFmtId="164" fontId="0" fillId="0" borderId="0" xfId="0"/>
    <xf numFmtId="164" fontId="14" fillId="34" borderId="12" xfId="0" applyFont="1" applyFill="1" applyBorder="1" applyAlignment="1" applyProtection="1">
      <alignment horizontal="center" vertical="center" wrapText="1"/>
      <protection locked="0" hidden="1"/>
    </xf>
    <xf numFmtId="164" fontId="17" fillId="35" borderId="12" xfId="0" applyFont="1" applyFill="1" applyBorder="1" applyAlignment="1">
      <alignment horizontal="center" vertical="center" wrapText="1"/>
    </xf>
    <xf numFmtId="164" fontId="17" fillId="35" borderId="12" xfId="0" applyFont="1" applyFill="1" applyBorder="1" applyAlignment="1">
      <alignment horizontal="center" vertical="center"/>
    </xf>
    <xf numFmtId="164" fontId="0" fillId="0" borderId="0" xfId="0" applyAlignment="1">
      <alignment horizontal="center"/>
    </xf>
    <xf numFmtId="164" fontId="17" fillId="35" borderId="12" xfId="0" applyFont="1" applyFill="1" applyBorder="1" applyAlignment="1" applyProtection="1">
      <alignment horizontal="center" vertical="center" wrapText="1"/>
      <protection locked="0" hidden="1"/>
    </xf>
    <xf numFmtId="164" fontId="14" fillId="34" borderId="13" xfId="0" applyFont="1" applyFill="1" applyBorder="1" applyAlignment="1" applyProtection="1">
      <alignment horizontal="center" vertical="center" wrapText="1"/>
      <protection locked="0" hidden="1"/>
    </xf>
    <xf numFmtId="164" fontId="0" fillId="33" borderId="12" xfId="0" applyFill="1" applyBorder="1" applyAlignment="1">
      <alignment horizontal="center"/>
    </xf>
    <xf numFmtId="164" fontId="0" fillId="0" borderId="12" xfId="0" applyBorder="1" applyAlignment="1">
      <alignment horizontal="center"/>
    </xf>
    <xf numFmtId="17" fontId="0" fillId="0" borderId="12" xfId="0" applyNumberFormat="1" applyFill="1" applyBorder="1" applyAlignment="1" applyProtection="1">
      <alignment horizontal="center"/>
      <protection locked="0" hidden="1"/>
    </xf>
    <xf numFmtId="1" fontId="18" fillId="35" borderId="12" xfId="0" applyNumberFormat="1" applyFont="1" applyFill="1" applyBorder="1" applyAlignment="1">
      <alignment horizontal="center"/>
    </xf>
    <xf numFmtId="2" fontId="18" fillId="35" borderId="12" xfId="0" applyNumberFormat="1" applyFont="1" applyFill="1" applyBorder="1" applyAlignment="1">
      <alignment horizontal="center"/>
    </xf>
    <xf numFmtId="1" fontId="0" fillId="34" borderId="12" xfId="0" applyNumberFormat="1" applyFill="1" applyBorder="1" applyAlignment="1">
      <alignment horizontal="center"/>
    </xf>
    <xf numFmtId="1" fontId="0" fillId="34" borderId="12" xfId="0" applyNumberFormat="1" applyFill="1" applyBorder="1" applyAlignment="1" applyProtection="1">
      <alignment horizontal="center"/>
      <protection locked="0" hidden="1"/>
    </xf>
    <xf numFmtId="1" fontId="0" fillId="33" borderId="12" xfId="0" applyNumberFormat="1" applyFill="1" applyBorder="1" applyAlignment="1">
      <alignment horizontal="center"/>
    </xf>
    <xf numFmtId="0" fontId="0" fillId="0" borderId="12" xfId="0" applyNumberFormat="1" applyBorder="1" applyAlignment="1">
      <alignment horizontal="center"/>
    </xf>
    <xf numFmtId="17" fontId="0" fillId="35" borderId="12" xfId="0" applyNumberFormat="1" applyFill="1" applyBorder="1" applyAlignment="1" applyProtection="1">
      <alignment horizontal="center"/>
      <protection locked="0" hidden="1"/>
    </xf>
    <xf numFmtId="39" fontId="0" fillId="35" borderId="12" xfId="0" applyNumberFormat="1" applyFill="1" applyBorder="1" applyAlignment="1">
      <alignment horizontal="center"/>
    </xf>
    <xf numFmtId="1" fontId="0" fillId="35" borderId="12" xfId="0" applyNumberFormat="1" applyFill="1" applyBorder="1" applyAlignment="1" applyProtection="1">
      <alignment horizontal="center"/>
      <protection locked="0" hidden="1"/>
    </xf>
    <xf numFmtId="1" fontId="0" fillId="35" borderId="12" xfId="0" applyNumberFormat="1" applyFill="1" applyBorder="1" applyAlignment="1">
      <alignment horizontal="center"/>
    </xf>
    <xf numFmtId="164" fontId="18" fillId="0" borderId="0" xfId="0" applyFont="1" applyAlignment="1">
      <alignment horizontal="center"/>
    </xf>
    <xf numFmtId="164" fontId="0" fillId="0" borderId="0" xfId="0" applyAlignment="1" applyProtection="1">
      <alignment horizontal="center"/>
      <protection locked="0" hidden="1"/>
    </xf>
    <xf numFmtId="164" fontId="0" fillId="35" borderId="12" xfId="0" applyFill="1" applyBorder="1" applyAlignment="1" applyProtection="1">
      <alignment horizontal="center"/>
      <protection locked="0" hidden="1"/>
    </xf>
    <xf numFmtId="165" fontId="0" fillId="35" borderId="12" xfId="0" applyNumberFormat="1" applyFill="1" applyBorder="1" applyAlignment="1" applyProtection="1">
      <alignment horizontal="center"/>
      <protection locked="0" hidden="1"/>
    </xf>
    <xf numFmtId="165" fontId="18" fillId="35" borderId="12" xfId="0" applyNumberFormat="1" applyFont="1" applyFill="1" applyBorder="1" applyAlignment="1" applyProtection="1">
      <alignment horizontal="center"/>
      <protection locked="0" hidden="1"/>
    </xf>
    <xf numFmtId="164" fontId="0" fillId="34" borderId="13" xfId="0" applyFill="1" applyBorder="1" applyAlignment="1" applyProtection="1">
      <alignment wrapText="1"/>
      <protection locked="0" hidden="1"/>
    </xf>
    <xf numFmtId="164" fontId="0" fillId="34" borderId="15" xfId="0" applyFill="1" applyBorder="1" applyAlignment="1" applyProtection="1">
      <alignment wrapText="1"/>
      <protection locked="0" hidden="1"/>
    </xf>
    <xf numFmtId="164" fontId="14" fillId="34" borderId="12" xfId="0" applyFont="1" applyFill="1" applyBorder="1" applyAlignment="1" applyProtection="1">
      <alignment horizontal="center" wrapText="1"/>
      <protection locked="0" hidden="1"/>
    </xf>
    <xf numFmtId="164" fontId="14" fillId="34" borderId="12" xfId="0" applyFont="1" applyFill="1" applyBorder="1" applyAlignment="1" applyProtection="1">
      <alignment wrapText="1"/>
      <protection locked="0" hidden="1"/>
    </xf>
    <xf numFmtId="166" fontId="0" fillId="34" borderId="12" xfId="0" applyNumberFormat="1" applyFill="1" applyBorder="1" applyAlignment="1" applyProtection="1">
      <alignment horizontal="center" wrapText="1"/>
      <protection locked="0" hidden="1"/>
    </xf>
    <xf numFmtId="2" fontId="0" fillId="34" borderId="12" xfId="0" applyNumberFormat="1" applyFill="1" applyBorder="1" applyAlignment="1" applyProtection="1">
      <alignment horizontal="center" wrapText="1"/>
      <protection locked="0" hidden="1"/>
    </xf>
    <xf numFmtId="167" fontId="0" fillId="0" borderId="0" xfId="0" applyNumberFormat="1" applyAlignment="1">
      <alignment horizontal="center"/>
    </xf>
    <xf numFmtId="166" fontId="0" fillId="0" borderId="0" xfId="0" applyNumberFormat="1" applyFill="1" applyBorder="1" applyAlignment="1" applyProtection="1">
      <alignment horizontal="center"/>
      <protection locked="0" hidden="1"/>
    </xf>
    <xf numFmtId="164" fontId="14" fillId="0" borderId="0" xfId="0" applyFont="1" applyFill="1" applyBorder="1" applyAlignment="1" applyProtection="1">
      <alignment horizontal="center"/>
      <protection locked="0" hidden="1"/>
    </xf>
    <xf numFmtId="1" fontId="23" fillId="0" borderId="16" xfId="1" applyNumberFormat="1" applyFont="1" applyFill="1" applyBorder="1" applyAlignment="1">
      <alignment horizontal="right"/>
    </xf>
    <xf numFmtId="1" fontId="23" fillId="0" borderId="12" xfId="74" applyNumberFormat="1" applyFont="1" applyFill="1" applyBorder="1" applyAlignment="1">
      <alignment horizontal="center"/>
    </xf>
    <xf numFmtId="1" fontId="24" fillId="0" borderId="12" xfId="2" applyNumberFormat="1" applyFont="1" applyFill="1" applyBorder="1" applyAlignment="1">
      <alignment horizontal="center"/>
    </xf>
    <xf numFmtId="17" fontId="0" fillId="0" borderId="15" xfId="0" applyNumberFormat="1" applyFill="1" applyBorder="1" applyAlignment="1" applyProtection="1">
      <alignment horizontal="center"/>
      <protection locked="0" hidden="1"/>
    </xf>
    <xf numFmtId="164" fontId="16" fillId="33" borderId="10" xfId="0" applyFont="1" applyFill="1" applyBorder="1" applyAlignment="1">
      <alignment horizontal="center" vertical="center" wrapText="1"/>
    </xf>
    <xf numFmtId="164" fontId="16" fillId="33" borderId="11" xfId="0" applyFont="1" applyFill="1" applyBorder="1" applyAlignment="1">
      <alignment horizontal="center" vertical="center" wrapText="1"/>
    </xf>
    <xf numFmtId="164" fontId="17" fillId="35" borderId="12" xfId="0" applyFont="1" applyFill="1" applyBorder="1" applyAlignment="1">
      <alignment horizontal="center" vertical="center" wrapText="1"/>
    </xf>
    <xf numFmtId="164" fontId="14" fillId="34" borderId="13" xfId="0" applyFont="1" applyFill="1" applyBorder="1" applyAlignment="1">
      <alignment horizontal="center" vertical="center" wrapText="1"/>
    </xf>
    <xf numFmtId="164" fontId="14" fillId="34" borderId="14" xfId="0" applyFont="1" applyFill="1" applyBorder="1" applyAlignment="1">
      <alignment horizontal="center" vertical="center" wrapText="1"/>
    </xf>
    <xf numFmtId="164" fontId="14" fillId="34" borderId="13" xfId="0" applyFont="1" applyFill="1" applyBorder="1" applyAlignment="1" applyProtection="1">
      <alignment horizontal="center" vertical="center" wrapText="1"/>
      <protection locked="0" hidden="1"/>
    </xf>
    <xf numFmtId="164" fontId="14" fillId="34" borderId="15" xfId="0" applyFont="1" applyFill="1" applyBorder="1" applyAlignment="1" applyProtection="1">
      <alignment horizontal="center" vertical="center" wrapText="1"/>
      <protection locked="0" hidden="1"/>
    </xf>
    <xf numFmtId="164" fontId="14" fillId="34" borderId="12" xfId="0" applyFont="1" applyFill="1" applyBorder="1" applyAlignment="1">
      <alignment horizontal="center"/>
    </xf>
    <xf numFmtId="0" fontId="0" fillId="0" borderId="12" xfId="0" applyNumberFormat="1" applyBorder="1"/>
    <xf numFmtId="1" fontId="0" fillId="0" borderId="12" xfId="0" applyNumberFormat="1" applyBorder="1" applyAlignment="1">
      <alignment horizontal="center"/>
    </xf>
    <xf numFmtId="0" fontId="14" fillId="33" borderId="12" xfId="0" applyNumberFormat="1" applyFont="1" applyFill="1" applyBorder="1" applyAlignment="1">
      <alignment horizontal="center" vertical="center" wrapText="1"/>
    </xf>
    <xf numFmtId="0" fontId="14" fillId="33" borderId="12" xfId="0" applyNumberFormat="1" applyFont="1" applyFill="1" applyBorder="1" applyAlignment="1">
      <alignment horizontal="center" vertical="center" wrapText="1"/>
    </xf>
    <xf numFmtId="0" fontId="14" fillId="36" borderId="17" xfId="0" applyNumberFormat="1" applyFont="1" applyFill="1" applyBorder="1" applyAlignment="1">
      <alignment horizontal="center" vertical="center" wrapText="1"/>
    </xf>
    <xf numFmtId="0" fontId="14" fillId="36" borderId="17" xfId="0" applyNumberFormat="1" applyFont="1" applyFill="1" applyBorder="1" applyAlignment="1">
      <alignment horizontal="center" vertical="center" wrapText="1"/>
    </xf>
    <xf numFmtId="164" fontId="0" fillId="0" borderId="12" xfId="0" applyBorder="1" applyAlignment="1">
      <alignment horizontal="center" wrapText="1"/>
    </xf>
    <xf numFmtId="0" fontId="29" fillId="37" borderId="19" xfId="75" applyFont="1" applyFill="1" applyBorder="1" applyAlignment="1">
      <alignment horizontal="center" wrapText="1"/>
    </xf>
    <xf numFmtId="0" fontId="31" fillId="0" borderId="20" xfId="75" applyFont="1" applyBorder="1" applyAlignment="1">
      <alignment horizontal="center" vertical="center" wrapText="1"/>
    </xf>
    <xf numFmtId="0" fontId="31" fillId="0" borderId="24" xfId="75" applyFont="1" applyBorder="1" applyAlignment="1">
      <alignment horizontal="center" vertical="center" wrapText="1"/>
    </xf>
    <xf numFmtId="0" fontId="31" fillId="0" borderId="21" xfId="75" applyFont="1" applyBorder="1" applyAlignment="1">
      <alignment horizontal="center" vertical="center" wrapText="1"/>
    </xf>
    <xf numFmtId="0" fontId="32" fillId="0" borderId="19" xfId="75" applyFont="1" applyBorder="1" applyAlignment="1">
      <alignment horizontal="center"/>
    </xf>
    <xf numFmtId="0" fontId="30" fillId="0" borderId="20" xfId="75" applyFont="1" applyBorder="1" applyAlignment="1">
      <alignment horizontal="center"/>
    </xf>
    <xf numFmtId="0" fontId="30" fillId="0" borderId="24" xfId="75" applyFont="1" applyBorder="1" applyAlignment="1">
      <alignment horizontal="center"/>
    </xf>
    <xf numFmtId="0" fontId="30" fillId="0" borderId="21" xfId="75" applyFont="1" applyBorder="1" applyAlignment="1">
      <alignment horizontal="center"/>
    </xf>
    <xf numFmtId="0" fontId="32" fillId="0" borderId="25" xfId="75" applyFont="1" applyBorder="1" applyAlignment="1">
      <alignment horizontal="center" vertical="top" wrapText="1"/>
    </xf>
    <xf numFmtId="0" fontId="32" fillId="0" borderId="23" xfId="75" applyFont="1" applyBorder="1" applyAlignment="1">
      <alignment horizontal="center" vertical="top"/>
    </xf>
    <xf numFmtId="0" fontId="32" fillId="0" borderId="26" xfId="75" applyFont="1" applyBorder="1" applyAlignment="1">
      <alignment horizontal="center" vertical="top"/>
    </xf>
    <xf numFmtId="0" fontId="32" fillId="0" borderId="22" xfId="75" applyFont="1" applyBorder="1" applyAlignment="1">
      <alignment horizontal="center" vertical="top"/>
    </xf>
    <xf numFmtId="0" fontId="32" fillId="0" borderId="0" xfId="75" applyFont="1" applyBorder="1" applyAlignment="1">
      <alignment horizontal="center" vertical="top"/>
    </xf>
    <xf numFmtId="0" fontId="32" fillId="0" borderId="27" xfId="75" applyFont="1" applyBorder="1" applyAlignment="1">
      <alignment horizontal="center" vertical="top"/>
    </xf>
    <xf numFmtId="0" fontId="32" fillId="0" borderId="12" xfId="75" applyFont="1" applyBorder="1" applyAlignment="1">
      <alignment horizontal="left" vertical="top" wrapText="1"/>
    </xf>
    <xf numFmtId="0" fontId="33" fillId="0" borderId="12" xfId="75" applyFont="1" applyBorder="1" applyAlignment="1">
      <alignment horizontal="left" vertical="top" wrapText="1"/>
    </xf>
    <xf numFmtId="164" fontId="35" fillId="0" borderId="0" xfId="0" applyFont="1"/>
    <xf numFmtId="164" fontId="35" fillId="0" borderId="28" xfId="0" applyFont="1" applyBorder="1"/>
    <xf numFmtId="164" fontId="35" fillId="0" borderId="29" xfId="0" applyFont="1" applyBorder="1"/>
    <xf numFmtId="164" fontId="35" fillId="0" borderId="30" xfId="0" applyFont="1" applyBorder="1"/>
    <xf numFmtId="164" fontId="36" fillId="0" borderId="28" xfId="0" applyFont="1" applyBorder="1" applyAlignment="1">
      <alignment horizontal="center" vertical="center"/>
    </xf>
    <xf numFmtId="164" fontId="36" fillId="0" borderId="29" xfId="0" applyFont="1" applyBorder="1" applyAlignment="1">
      <alignment horizontal="center" vertical="center"/>
    </xf>
    <xf numFmtId="164" fontId="36" fillId="0" borderId="30" xfId="0" applyFont="1" applyBorder="1" applyAlignment="1">
      <alignment horizontal="center" vertical="center"/>
    </xf>
    <xf numFmtId="164" fontId="35" fillId="0" borderId="28" xfId="0" applyFont="1" applyBorder="1" applyAlignment="1">
      <alignment horizontal="center" vertical="center"/>
    </xf>
    <xf numFmtId="164" fontId="35" fillId="0" borderId="29" xfId="0" applyFont="1" applyBorder="1" applyAlignment="1">
      <alignment horizontal="center" vertical="center"/>
    </xf>
    <xf numFmtId="164" fontId="35" fillId="0" borderId="30" xfId="0" applyFont="1" applyBorder="1" applyAlignment="1">
      <alignment horizontal="center" vertical="center"/>
    </xf>
    <xf numFmtId="164" fontId="35" fillId="0" borderId="18" xfId="0" applyFont="1" applyBorder="1"/>
    <xf numFmtId="164" fontId="35" fillId="0" borderId="0" xfId="0" applyFont="1" applyBorder="1"/>
    <xf numFmtId="164" fontId="35" fillId="0" borderId="31" xfId="0" applyFont="1" applyBorder="1"/>
    <xf numFmtId="164" fontId="36" fillId="0" borderId="18" xfId="0" applyFont="1" applyBorder="1" applyAlignment="1">
      <alignment horizontal="center" vertical="center"/>
    </xf>
    <xf numFmtId="164" fontId="36" fillId="0" borderId="0" xfId="0" applyFont="1" applyBorder="1" applyAlignment="1">
      <alignment horizontal="center" vertical="center"/>
    </xf>
    <xf numFmtId="164" fontId="36" fillId="0" borderId="31" xfId="0" applyFont="1" applyBorder="1" applyAlignment="1">
      <alignment horizontal="center" vertical="center"/>
    </xf>
    <xf numFmtId="164" fontId="35" fillId="0" borderId="18" xfId="0" applyFont="1" applyBorder="1" applyAlignment="1">
      <alignment horizontal="center" vertical="center"/>
    </xf>
    <xf numFmtId="164" fontId="35" fillId="0" borderId="0" xfId="0" applyFont="1" applyBorder="1" applyAlignment="1">
      <alignment horizontal="center" vertical="center"/>
    </xf>
    <xf numFmtId="164" fontId="35" fillId="0" borderId="31" xfId="0" applyFont="1" applyBorder="1" applyAlignment="1">
      <alignment horizontal="center" vertical="center"/>
    </xf>
    <xf numFmtId="164" fontId="35" fillId="0" borderId="32" xfId="0" applyFont="1" applyBorder="1" applyAlignment="1">
      <alignment horizontal="center" vertical="center"/>
    </xf>
    <xf numFmtId="164" fontId="35" fillId="0" borderId="10" xfId="0" applyFont="1" applyBorder="1" applyAlignment="1">
      <alignment horizontal="center" vertical="center"/>
    </xf>
    <xf numFmtId="164" fontId="35" fillId="0" borderId="11" xfId="0" applyFont="1" applyBorder="1" applyAlignment="1">
      <alignment horizontal="center" vertical="center"/>
    </xf>
    <xf numFmtId="164" fontId="35" fillId="0" borderId="32" xfId="0" applyFont="1" applyBorder="1"/>
    <xf numFmtId="164" fontId="35" fillId="0" borderId="10" xfId="0" applyFont="1" applyBorder="1"/>
    <xf numFmtId="164" fontId="35" fillId="0" borderId="11" xfId="0" applyFont="1" applyBorder="1"/>
    <xf numFmtId="164" fontId="37" fillId="0" borderId="13" xfId="0" applyFont="1" applyBorder="1" applyAlignment="1">
      <alignment horizontal="center" vertical="center"/>
    </xf>
    <xf numFmtId="164" fontId="37" fillId="0" borderId="15" xfId="0" applyFont="1" applyBorder="1" applyAlignment="1">
      <alignment horizontal="center" vertical="center"/>
    </xf>
    <xf numFmtId="164" fontId="37" fillId="0" borderId="14" xfId="0" applyFont="1" applyBorder="1" applyAlignment="1">
      <alignment horizontal="center" vertical="center"/>
    </xf>
    <xf numFmtId="164" fontId="35" fillId="0" borderId="28" xfId="0" applyFont="1" applyBorder="1" applyAlignment="1">
      <alignment horizontal="left" indent="1"/>
    </xf>
    <xf numFmtId="164" fontId="35" fillId="0" borderId="13" xfId="0" applyFont="1" applyBorder="1" applyAlignment="1">
      <alignment vertical="center"/>
    </xf>
    <xf numFmtId="164" fontId="35" fillId="0" borderId="15" xfId="0" applyFont="1" applyBorder="1" applyAlignment="1">
      <alignment vertical="center"/>
    </xf>
    <xf numFmtId="164" fontId="35" fillId="0" borderId="14" xfId="0" applyFont="1" applyBorder="1" applyAlignment="1">
      <alignment vertical="center"/>
    </xf>
    <xf numFmtId="164" fontId="35" fillId="0" borderId="13" xfId="0" applyFont="1" applyFill="1" applyBorder="1" applyAlignment="1">
      <alignment vertical="center"/>
    </xf>
    <xf numFmtId="164" fontId="35" fillId="0" borderId="15" xfId="0" applyFont="1" applyFill="1" applyBorder="1" applyAlignment="1">
      <alignment vertical="center"/>
    </xf>
    <xf numFmtId="164" fontId="35" fillId="0" borderId="14" xfId="0" applyFont="1" applyFill="1" applyBorder="1" applyAlignment="1">
      <alignment vertical="center"/>
    </xf>
    <xf numFmtId="164" fontId="38" fillId="0" borderId="13" xfId="0" applyFont="1" applyBorder="1" applyAlignment="1">
      <alignment horizontal="center"/>
    </xf>
    <xf numFmtId="164" fontId="38" fillId="0" borderId="15" xfId="0" applyFont="1" applyBorder="1" applyAlignment="1">
      <alignment horizontal="center"/>
    </xf>
    <xf numFmtId="164" fontId="38" fillId="0" borderId="14" xfId="0" applyFont="1" applyBorder="1" applyAlignment="1">
      <alignment horizontal="center"/>
    </xf>
    <xf numFmtId="164" fontId="35" fillId="0" borderId="13" xfId="0" applyFont="1" applyBorder="1" applyAlignment="1">
      <alignment horizontal="center" vertical="center" wrapText="1"/>
    </xf>
    <xf numFmtId="164" fontId="35" fillId="0" borderId="15" xfId="0" applyFont="1" applyBorder="1" applyAlignment="1">
      <alignment horizontal="center" vertical="center" wrapText="1"/>
    </xf>
    <xf numFmtId="164" fontId="35" fillId="0" borderId="14" xfId="0" applyFont="1" applyBorder="1" applyAlignment="1">
      <alignment horizontal="center" vertical="center" wrapText="1"/>
    </xf>
    <xf numFmtId="164" fontId="35" fillId="0" borderId="13" xfId="0" applyFont="1" applyBorder="1" applyAlignment="1">
      <alignment horizontal="center"/>
    </xf>
    <xf numFmtId="164" fontId="35" fillId="0" borderId="15" xfId="0" applyFont="1" applyBorder="1" applyAlignment="1">
      <alignment horizontal="center"/>
    </xf>
    <xf numFmtId="164" fontId="35" fillId="0" borderId="14" xfId="0" applyFont="1" applyBorder="1" applyAlignment="1">
      <alignment horizontal="center"/>
    </xf>
    <xf numFmtId="10" fontId="35" fillId="0" borderId="13" xfId="66" applyNumberFormat="1" applyFont="1" applyBorder="1" applyAlignment="1">
      <alignment horizontal="center"/>
    </xf>
    <xf numFmtId="10" fontId="35" fillId="0" borderId="15" xfId="66" applyNumberFormat="1" applyFont="1" applyBorder="1" applyAlignment="1">
      <alignment horizontal="center"/>
    </xf>
    <xf numFmtId="10" fontId="35" fillId="0" borderId="14" xfId="66" applyNumberFormat="1" applyFont="1" applyBorder="1" applyAlignment="1">
      <alignment horizontal="center"/>
    </xf>
    <xf numFmtId="164" fontId="37" fillId="0" borderId="13" xfId="0" applyFont="1" applyBorder="1" applyAlignment="1">
      <alignment horizontal="center"/>
    </xf>
    <xf numFmtId="164" fontId="37" fillId="0" borderId="15" xfId="0" applyFont="1" applyBorder="1" applyAlignment="1">
      <alignment horizontal="center"/>
    </xf>
    <xf numFmtId="164" fontId="37" fillId="0" borderId="14" xfId="0" applyFont="1" applyBorder="1" applyAlignment="1">
      <alignment horizontal="center"/>
    </xf>
    <xf numFmtId="17" fontId="35" fillId="0" borderId="13" xfId="0" applyNumberFormat="1" applyFont="1" applyBorder="1" applyAlignment="1">
      <alignment horizontal="center"/>
    </xf>
    <xf numFmtId="17" fontId="35" fillId="0" borderId="15" xfId="0" applyNumberFormat="1" applyFont="1" applyBorder="1" applyAlignment="1">
      <alignment horizontal="center"/>
    </xf>
    <xf numFmtId="17" fontId="35" fillId="0" borderId="14" xfId="0" applyNumberFormat="1" applyFont="1" applyBorder="1" applyAlignment="1">
      <alignment horizontal="center"/>
    </xf>
    <xf numFmtId="0" fontId="39" fillId="0" borderId="13" xfId="0" applyNumberFormat="1" applyFont="1" applyBorder="1" applyAlignment="1">
      <alignment horizontal="center"/>
    </xf>
    <xf numFmtId="0" fontId="39" fillId="0" borderId="15" xfId="0" applyNumberFormat="1" applyFont="1" applyBorder="1" applyAlignment="1">
      <alignment horizontal="center"/>
    </xf>
    <xf numFmtId="0" fontId="39" fillId="0" borderId="33" xfId="0" applyNumberFormat="1" applyFont="1" applyBorder="1" applyAlignment="1">
      <alignment horizontal="center"/>
    </xf>
  </cellXfs>
  <cellStyles count="77">
    <cellStyle name="20% - Énfasis1" xfId="19" builtinId="30" customBuiltin="1"/>
    <cellStyle name="20% - Énfasis2" xfId="22" builtinId="34" customBuiltin="1"/>
    <cellStyle name="20% - Énfasis3" xfId="25" builtinId="38" customBuiltin="1"/>
    <cellStyle name="20% - Énfasis4" xfId="28" builtinId="42" customBuiltin="1"/>
    <cellStyle name="20% - Énfasis5" xfId="31" builtinId="46" customBuiltin="1"/>
    <cellStyle name="20% - Énfasis6" xfId="34" builtinId="50" customBuiltin="1"/>
    <cellStyle name="40% - Énfasis1" xfId="20" builtinId="31" customBuiltin="1"/>
    <cellStyle name="40% - Énfasis2" xfId="23" builtinId="35" customBuiltin="1"/>
    <cellStyle name="40% - Énfasis3" xfId="26" builtinId="39" customBuiltin="1"/>
    <cellStyle name="40% - Énfasis4" xfId="29" builtinId="43" customBuiltin="1"/>
    <cellStyle name="40% - Énfasis5" xfId="32" builtinId="47" customBuiltin="1"/>
    <cellStyle name="40% - Énfasis6" xfId="35" builtinId="51" customBuiltin="1"/>
    <cellStyle name="60% - Énfasis1 2" xfId="51"/>
    <cellStyle name="60% - Énfasis2 2" xfId="52"/>
    <cellStyle name="60% - Énfasis3 2" xfId="53"/>
    <cellStyle name="60% - Énfasis4 2" xfId="54"/>
    <cellStyle name="60% - Énfasis5 2" xfId="55"/>
    <cellStyle name="60% - Énfasis6 2" xfId="56"/>
    <cellStyle name="Buena" xfId="7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6" builtinId="19" customBuiltin="1"/>
    <cellStyle name="Énfasis1" xfId="18" builtinId="29" customBuiltin="1"/>
    <cellStyle name="Énfasis2" xfId="21" builtinId="33" customBuiltin="1"/>
    <cellStyle name="Énfasis3" xfId="24" builtinId="37" customBuiltin="1"/>
    <cellStyle name="Énfasis4" xfId="27" builtinId="41" customBuiltin="1"/>
    <cellStyle name="Énfasis5" xfId="30" builtinId="45" customBuiltin="1"/>
    <cellStyle name="Énfasis6" xfId="33" builtinId="49" customBuiltin="1"/>
    <cellStyle name="Entrada" xfId="9" builtinId="20" customBuiltin="1"/>
    <cellStyle name="Hipervínculo 2" xfId="36"/>
    <cellStyle name="Hipervínculo 2 2" xfId="58"/>
    <cellStyle name="Hipervínculo 3" xfId="37"/>
    <cellStyle name="Incorrecto" xfId="8" builtinId="27" customBuiltin="1"/>
    <cellStyle name="Millares [0] 2" xfId="59"/>
    <cellStyle name="Millares [0] 3" xfId="44"/>
    <cellStyle name="Moneda" xfId="1" builtinId="4"/>
    <cellStyle name="Moneda [0] 2" xfId="61"/>
    <cellStyle name="Moneda [0] 2 2" xfId="71"/>
    <cellStyle name="Moneda [0] 3" xfId="62"/>
    <cellStyle name="Moneda [0] 4" xfId="69"/>
    <cellStyle name="Moneda [0] 5" xfId="60"/>
    <cellStyle name="Moneda 2" xfId="38"/>
    <cellStyle name="Moneda 3" xfId="68"/>
    <cellStyle name="Moneda 4" xfId="72"/>
    <cellStyle name="Neutral 2" xfId="50"/>
    <cellStyle name="Normal" xfId="0" builtinId="0"/>
    <cellStyle name="Normal 10" xfId="46"/>
    <cellStyle name="Normal 11" xfId="75"/>
    <cellStyle name="Normal 2" xfId="39"/>
    <cellStyle name="Normal 2 2" xfId="40"/>
    <cellStyle name="Normal 2 2 2" xfId="73"/>
    <cellStyle name="Normal 2 3" xfId="63"/>
    <cellStyle name="Normal 2 4" xfId="48"/>
    <cellStyle name="Normal 2 5" xfId="76"/>
    <cellStyle name="Normal 3" xfId="41"/>
    <cellStyle name="Normal 3 2" xfId="64"/>
    <cellStyle name="Normal 4" xfId="42"/>
    <cellStyle name="Normal 4 2" xfId="67"/>
    <cellStyle name="Normal 5" xfId="57"/>
    <cellStyle name="Normal 6" xfId="43"/>
    <cellStyle name="Normal 7" xfId="45"/>
    <cellStyle name="Normal 8" xfId="47"/>
    <cellStyle name="Normal 9" xfId="74"/>
    <cellStyle name="Notas" xfId="15" builtinId="10" customBuiltin="1"/>
    <cellStyle name="Porcentaje" xfId="2" builtinId="5"/>
    <cellStyle name="Porcentaje 2" xfId="66"/>
    <cellStyle name="Porcentaje 3" xfId="70"/>
    <cellStyle name="Porcentaje 4" xfId="65"/>
    <cellStyle name="Salida" xfId="10" builtinId="21" customBuiltin="1"/>
    <cellStyle name="Texto de advertencia" xfId="14" builtinId="11" customBuiltin="1"/>
    <cellStyle name="Texto explicativo" xfId="16" builtinId="53" customBuiltin="1"/>
    <cellStyle name="Título 1" xfId="3" builtinId="16" customBuiltin="1"/>
    <cellStyle name="Título 2" xfId="4" builtinId="17" customBuiltin="1"/>
    <cellStyle name="Título 3" xfId="5" builtinId="18" customBuiltin="1"/>
    <cellStyle name="Título 4" xfId="49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LÍNEA BASE</a:t>
            </a:r>
            <a:r>
              <a:rPr lang="en-US" sz="1400" b="1" baseline="0"/>
              <a:t> </a:t>
            </a:r>
            <a:r>
              <a:rPr lang="en-US" sz="1400" b="1"/>
              <a:t>ENERGÍA ELÉCTRICA VS PRODUCCIÓN </a:t>
            </a:r>
          </a:p>
        </c:rich>
      </c:tx>
      <c:layout/>
      <c:overlay val="0"/>
      <c:spPr>
        <a:solidFill>
          <a:srgbClr val="FFFF00"/>
        </a:solidFill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'LINEA BASE '!$H$2:$I$2</c:f>
              <c:strCache>
                <c:ptCount val="1"/>
                <c:pt idx="0">
                  <c:v>DATOS LÍNEA BASE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backward val="2500"/>
            <c:dispRSqr val="1"/>
            <c:dispEq val="1"/>
            <c:trendlineLbl>
              <c:layout>
                <c:manualLayout>
                  <c:x val="-0.33779758378285624"/>
                  <c:y val="3.817007973502348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</c:trendlineLbl>
          </c:trendline>
          <c:xVal>
            <c:numRef>
              <c:f>'LINEA BASE '!$I$4:$I$27</c:f>
              <c:numCache>
                <c:formatCode>0</c:formatCode>
                <c:ptCount val="24"/>
                <c:pt idx="0">
                  <c:v>1659000</c:v>
                </c:pt>
                <c:pt idx="1">
                  <c:v>1606178</c:v>
                </c:pt>
                <c:pt idx="2">
                  <c:v>1814753</c:v>
                </c:pt>
                <c:pt idx="3">
                  <c:v>1620313</c:v>
                </c:pt>
                <c:pt idx="4">
                  <c:v>1817486</c:v>
                </c:pt>
                <c:pt idx="5">
                  <c:v>1587469</c:v>
                </c:pt>
                <c:pt idx="6">
                  <c:v>2286928</c:v>
                </c:pt>
                <c:pt idx="7">
                  <c:v>2321937</c:v>
                </c:pt>
                <c:pt idx="8">
                  <c:v>1482197</c:v>
                </c:pt>
                <c:pt idx="9">
                  <c:v>2326345</c:v>
                </c:pt>
                <c:pt idx="10">
                  <c:v>1937591</c:v>
                </c:pt>
                <c:pt idx="11">
                  <c:v>1193422</c:v>
                </c:pt>
              </c:numCache>
            </c:numRef>
          </c:xVal>
          <c:yVal>
            <c:numRef>
              <c:f>'LINEA BASE '!$H$4:$H$27</c:f>
              <c:numCache>
                <c:formatCode>0</c:formatCode>
                <c:ptCount val="24"/>
                <c:pt idx="0">
                  <c:v>88089</c:v>
                </c:pt>
                <c:pt idx="1">
                  <c:v>88904</c:v>
                </c:pt>
                <c:pt idx="2">
                  <c:v>102830</c:v>
                </c:pt>
                <c:pt idx="3">
                  <c:v>91497</c:v>
                </c:pt>
                <c:pt idx="4">
                  <c:v>99129</c:v>
                </c:pt>
                <c:pt idx="5">
                  <c:v>99988</c:v>
                </c:pt>
                <c:pt idx="6">
                  <c:v>107111</c:v>
                </c:pt>
                <c:pt idx="7">
                  <c:v>113707</c:v>
                </c:pt>
                <c:pt idx="8">
                  <c:v>111371</c:v>
                </c:pt>
                <c:pt idx="9">
                  <c:v>111030</c:v>
                </c:pt>
                <c:pt idx="10">
                  <c:v>106117</c:v>
                </c:pt>
                <c:pt idx="11">
                  <c:v>74279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F32-4F0A-8B75-79424EBEA4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301440"/>
        <c:axId val="76303360"/>
      </c:scatterChart>
      <c:valAx>
        <c:axId val="76301440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Producción (Ton)</a:t>
                </a:r>
              </a:p>
            </c:rich>
          </c:tx>
          <c:layout/>
          <c:overlay val="0"/>
          <c:spPr>
            <a:solidFill>
              <a:srgbClr val="FFFF00"/>
            </a:solidFill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6303360"/>
        <c:crosses val="autoZero"/>
        <c:crossBetween val="midCat"/>
      </c:valAx>
      <c:valAx>
        <c:axId val="7630336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Consumo (kWh/mes)</a:t>
                </a:r>
              </a:p>
            </c:rich>
          </c:tx>
          <c:layout/>
          <c:overlay val="0"/>
          <c:spPr>
            <a:solidFill>
              <a:srgbClr val="FFFF00"/>
            </a:solidFill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63014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Consumo Mensual</c:v>
          </c:tx>
          <c:invertIfNegative val="0"/>
          <c:val>
            <c:numRef>
              <c:f>'LINEA BASE '!$C$4:$C$15</c:f>
              <c:numCache>
                <c:formatCode>0</c:formatCode>
                <c:ptCount val="12"/>
                <c:pt idx="0">
                  <c:v>88089</c:v>
                </c:pt>
                <c:pt idx="1">
                  <c:v>88904</c:v>
                </c:pt>
                <c:pt idx="2">
                  <c:v>102830</c:v>
                </c:pt>
                <c:pt idx="3">
                  <c:v>91497</c:v>
                </c:pt>
                <c:pt idx="4">
                  <c:v>99129</c:v>
                </c:pt>
                <c:pt idx="5">
                  <c:v>99988</c:v>
                </c:pt>
                <c:pt idx="6">
                  <c:v>107111</c:v>
                </c:pt>
                <c:pt idx="7">
                  <c:v>113707</c:v>
                </c:pt>
                <c:pt idx="8">
                  <c:v>111371</c:v>
                </c:pt>
                <c:pt idx="9">
                  <c:v>111030</c:v>
                </c:pt>
                <c:pt idx="10">
                  <c:v>106117</c:v>
                </c:pt>
                <c:pt idx="11">
                  <c:v>74279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319360"/>
        <c:axId val="76345728"/>
      </c:barChart>
      <c:catAx>
        <c:axId val="76319360"/>
        <c:scaling>
          <c:orientation val="minMax"/>
        </c:scaling>
        <c:delete val="0"/>
        <c:axPos val="b"/>
        <c:majorTickMark val="out"/>
        <c:minorTickMark val="none"/>
        <c:tickLblPos val="nextTo"/>
        <c:crossAx val="76345728"/>
        <c:crosses val="autoZero"/>
        <c:auto val="1"/>
        <c:lblAlgn val="ctr"/>
        <c:lblOffset val="100"/>
        <c:noMultiLvlLbl val="0"/>
      </c:catAx>
      <c:valAx>
        <c:axId val="7634572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763193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Condumo Energético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9982174570700129"/>
                  <c:y val="0.13797317729867495"/>
                </c:manualLayout>
              </c:layout>
              <c:numFmt formatCode="General" sourceLinked="0"/>
            </c:trendlineLbl>
          </c:trendline>
          <c:xVal>
            <c:strRef>
              <c:f>'LINEA BASE '!$B$4:$B$15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xVal>
          <c:yVal>
            <c:numRef>
              <c:f>'LINEA BASE '!$C$4:$C$15</c:f>
              <c:numCache>
                <c:formatCode>0</c:formatCode>
                <c:ptCount val="12"/>
                <c:pt idx="0">
                  <c:v>88089</c:v>
                </c:pt>
                <c:pt idx="1">
                  <c:v>88904</c:v>
                </c:pt>
                <c:pt idx="2">
                  <c:v>102830</c:v>
                </c:pt>
                <c:pt idx="3">
                  <c:v>91497</c:v>
                </c:pt>
                <c:pt idx="4">
                  <c:v>99129</c:v>
                </c:pt>
                <c:pt idx="5">
                  <c:v>99988</c:v>
                </c:pt>
                <c:pt idx="6">
                  <c:v>107111</c:v>
                </c:pt>
                <c:pt idx="7">
                  <c:v>113707</c:v>
                </c:pt>
                <c:pt idx="8">
                  <c:v>111371</c:v>
                </c:pt>
                <c:pt idx="9">
                  <c:v>111030</c:v>
                </c:pt>
                <c:pt idx="10">
                  <c:v>106117</c:v>
                </c:pt>
                <c:pt idx="11">
                  <c:v>74279</c:v>
                </c:pt>
              </c:numCache>
            </c:numRef>
          </c:yVal>
          <c:smooth val="0"/>
        </c:ser>
        <c:dLbls>
          <c:dLblPos val="r"/>
          <c:showLegendKey val="0"/>
          <c:showVal val="0"/>
          <c:showCatName val="0"/>
          <c:showSerName val="0"/>
          <c:showPercent val="0"/>
          <c:showBubbleSize val="0"/>
        </c:dLbls>
        <c:axId val="41018880"/>
        <c:axId val="41017344"/>
      </c:scatterChart>
      <c:valAx>
        <c:axId val="41018880"/>
        <c:scaling>
          <c:orientation val="minMax"/>
          <c:max val="12"/>
          <c:min val="0"/>
        </c:scaling>
        <c:delete val="0"/>
        <c:axPos val="b"/>
        <c:title>
          <c:layout/>
          <c:overlay val="0"/>
        </c:title>
        <c:majorTickMark val="out"/>
        <c:minorTickMark val="none"/>
        <c:tickLblPos val="nextTo"/>
        <c:crossAx val="41017344"/>
        <c:crosses val="autoZero"/>
        <c:crossBetween val="midCat"/>
      </c:valAx>
      <c:valAx>
        <c:axId val="41017344"/>
        <c:scaling>
          <c:orientation val="minMax"/>
        </c:scaling>
        <c:delete val="0"/>
        <c:axPos val="l"/>
        <c:majorGridlines/>
        <c:minorGridlines/>
        <c:title>
          <c:layout/>
          <c:overlay val="0"/>
        </c:title>
        <c:numFmt formatCode="0" sourceLinked="1"/>
        <c:majorTickMark val="out"/>
        <c:minorTickMark val="none"/>
        <c:tickLblPos val="nextTo"/>
        <c:crossAx val="410188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129391</xdr:colOff>
      <xdr:row>7</xdr:row>
      <xdr:rowOff>133350</xdr:rowOff>
    </xdr:from>
    <xdr:to>
      <xdr:col>27</xdr:col>
      <xdr:colOff>515711</xdr:colOff>
      <xdr:row>34</xdr:row>
      <xdr:rowOff>53068</xdr:rowOff>
    </xdr:to>
    <xdr:graphicFrame macro="">
      <xdr:nvGraphicFramePr>
        <xdr:cNvPr id="2" name="Gráfico 1">
          <a:extLst>
            <a:ext uri="{FF2B5EF4-FFF2-40B4-BE49-F238E27FC236}">
              <a16:creationId xmlns="" xmlns:a16="http://schemas.microsoft.com/office/drawing/2014/main" id="{95DCA9C9-B59D-47EB-AC92-E2203943C1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733425</xdr:colOff>
      <xdr:row>3</xdr:row>
      <xdr:rowOff>4762</xdr:rowOff>
    </xdr:from>
    <xdr:to>
      <xdr:col>6</xdr:col>
      <xdr:colOff>733425</xdr:colOff>
      <xdr:row>17</xdr:row>
      <xdr:rowOff>80962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180974</xdr:colOff>
      <xdr:row>3</xdr:row>
      <xdr:rowOff>52386</xdr:rowOff>
    </xdr:from>
    <xdr:to>
      <xdr:col>18</xdr:col>
      <xdr:colOff>304800</xdr:colOff>
      <xdr:row>24</xdr:row>
      <xdr:rowOff>57150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19050</xdr:rowOff>
    </xdr:from>
    <xdr:to>
      <xdr:col>9</xdr:col>
      <xdr:colOff>242047</xdr:colOff>
      <xdr:row>5</xdr:row>
      <xdr:rowOff>20918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114300"/>
          <a:ext cx="1346947" cy="6590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Nuevo%20Google%20Drive/Trabajo%202017/CAEM/Empreas%20visitadas/1.%20El%20Tigre%20-%20Informe%20Ang&#233;lica/Inventario%20El%20Tigre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1013609544/Dropbox/NAMA_2017/INFORME%20EMPRESAS%20CAR-NAMA/Inventario%20San%20Luis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Recursos%20Humanos/Gestion%20Ambiental/PREAD/Pro-RedES/Entregable%201%20-%20Linea%20base%202021/CARACTERIZACI&#211;N%20ENERG&#201;TICA%20PRORED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ificacion"/>
      <sheetName val="Energeticos"/>
      <sheetName val="Inventario Electrico"/>
      <sheetName val="Inventario Termico"/>
      <sheetName val="URE Termica"/>
      <sheetName val="Analisis Inventario Electrico"/>
      <sheetName val="Analisis Inventario Termico"/>
      <sheetName val="A Iluminacion AA"/>
      <sheetName val="Indicadores"/>
      <sheetName val="Matriz Resumen"/>
      <sheetName val="Informe"/>
      <sheetName val="Listas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1">
          <cell r="E31" t="str">
            <v>Medido</v>
          </cell>
        </row>
        <row r="32">
          <cell r="E32" t="str">
            <v>Estimado</v>
          </cell>
        </row>
      </sheetData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ificacion"/>
      <sheetName val="Energeticos"/>
      <sheetName val="Inventario Electrico"/>
      <sheetName val="Inventario Termico"/>
      <sheetName val="URE Termica"/>
      <sheetName val="Analisis Inventario Electrico"/>
      <sheetName val="Analisis Inventario Termico"/>
      <sheetName val="A Iluminacion AA"/>
      <sheetName val="Indicadores"/>
      <sheetName val="Matriz Resumen"/>
      <sheetName val="Informe"/>
      <sheetName val="Listas"/>
      <sheetName val="Hoja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9">
          <cell r="B39" t="str">
            <v>Iluminación</v>
          </cell>
        </row>
        <row r="40">
          <cell r="B40" t="str">
            <v>Fuerza_Motriz</v>
          </cell>
        </row>
        <row r="41">
          <cell r="B41" t="str">
            <v>Aire_Acondicionado</v>
          </cell>
        </row>
        <row r="42">
          <cell r="B42" t="str">
            <v>Refrigeracion</v>
          </cell>
        </row>
        <row r="43">
          <cell r="B43" t="str">
            <v>Equipos_Ofimaticos</v>
          </cell>
        </row>
        <row r="44">
          <cell r="B44" t="str">
            <v>Equipos_Entretenimiento</v>
          </cell>
        </row>
        <row r="45">
          <cell r="B45" t="str">
            <v>Calor_Directo</v>
          </cell>
        </row>
        <row r="46">
          <cell r="B46" t="str">
            <v>Calor_Indirecto</v>
          </cell>
        </row>
        <row r="47">
          <cell r="B47" t="str">
            <v>Otros</v>
          </cell>
        </row>
      </sheetData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O"/>
      <sheetName val="IDENTIFICACIÓN"/>
      <sheetName val="PROCESOS PRODUCTIVOS"/>
      <sheetName val="CONSUMOS Y PRODUCCIÓN"/>
      <sheetName val="MATRIZ ENERGÉTICA"/>
      <sheetName val="Analisis Energeticos"/>
      <sheetName val="LINEA BASE "/>
      <sheetName val="INDICADORES E"/>
      <sheetName val="INVENTARIO ELÉCTRICO"/>
      <sheetName val="PARETO"/>
      <sheetName val="INVENTARIO TÉRMICO"/>
      <sheetName val="INVENTARIO VEHÍCULOS"/>
    </sheetNames>
    <sheetDataSet>
      <sheetData sheetId="0"/>
      <sheetData sheetId="1"/>
      <sheetData sheetId="2"/>
      <sheetData sheetId="3">
        <row r="3">
          <cell r="C3" t="str">
            <v>kWh</v>
          </cell>
        </row>
        <row r="139">
          <cell r="C139" t="str">
            <v>Ton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53"/>
  <sheetViews>
    <sheetView tabSelected="1" zoomScaleNormal="100" workbookViewId="0">
      <selection activeCell="X49" sqref="X49"/>
    </sheetView>
  </sheetViews>
  <sheetFormatPr baseColWidth="10" defaultRowHeight="15"/>
  <cols>
    <col min="1" max="1" width="22" style="4" customWidth="1"/>
    <col min="2" max="2" width="11.85546875" style="4" customWidth="1"/>
    <col min="3" max="3" width="13.140625" style="4" customWidth="1"/>
    <col min="4" max="4" width="20.140625" style="4" customWidth="1"/>
    <col min="5" max="5" width="19.42578125" style="4" hidden="1" customWidth="1"/>
    <col min="6" max="6" width="15.5703125" style="4" hidden="1" customWidth="1"/>
    <col min="7" max="7" width="18" style="4" hidden="1" customWidth="1"/>
    <col min="8" max="8" width="15" style="4" customWidth="1"/>
    <col min="9" max="9" width="14.28515625" style="4" customWidth="1"/>
    <col min="10" max="10" width="0" style="4" hidden="1" customWidth="1"/>
    <col min="11" max="11" width="15.140625" style="4" hidden="1" customWidth="1"/>
    <col min="12" max="12" width="13" style="4" customWidth="1"/>
    <col min="15" max="20" width="11.42578125" style="4"/>
    <col min="22" max="22" width="14.28515625" style="4" customWidth="1"/>
    <col min="23" max="23" width="14.5703125" style="4" customWidth="1"/>
    <col min="24" max="25" width="11.42578125" style="4"/>
    <col min="26" max="26" width="15" style="4" customWidth="1"/>
    <col min="27" max="16384" width="11.42578125" style="4"/>
  </cols>
  <sheetData>
    <row r="2" spans="1:27" ht="45">
      <c r="A2" s="38" t="s">
        <v>0</v>
      </c>
      <c r="B2" s="38"/>
      <c r="C2" s="39"/>
      <c r="D2" s="1" t="s">
        <v>1</v>
      </c>
      <c r="E2" s="2" t="s">
        <v>2</v>
      </c>
      <c r="F2" s="3" t="s">
        <v>3</v>
      </c>
      <c r="G2" s="40" t="s">
        <v>4</v>
      </c>
      <c r="H2" s="41" t="s">
        <v>5</v>
      </c>
      <c r="I2" s="42"/>
      <c r="J2" s="43" t="s">
        <v>6</v>
      </c>
      <c r="K2" s="44"/>
    </row>
    <row r="3" spans="1:27">
      <c r="A3" s="1" t="s">
        <v>7</v>
      </c>
      <c r="B3" s="1" t="s">
        <v>7</v>
      </c>
      <c r="C3" s="1" t="str">
        <f>+'[3]CONSUMOS Y PRODUCCIÓN'!C3</f>
        <v>kWh</v>
      </c>
      <c r="D3" s="1" t="str">
        <f>+'[3]CONSUMOS Y PRODUCCIÓN'!C139</f>
        <v>Ton</v>
      </c>
      <c r="E3" s="5" t="str">
        <f>+C3</f>
        <v>kWh</v>
      </c>
      <c r="F3" s="5" t="str">
        <f>+C3</f>
        <v>kWh</v>
      </c>
      <c r="G3" s="40"/>
      <c r="H3" s="1" t="str">
        <f>+C3</f>
        <v>kWh</v>
      </c>
      <c r="I3" s="1" t="str">
        <f>+D3</f>
        <v>Ton</v>
      </c>
      <c r="J3" s="1" t="str">
        <f>+C3</f>
        <v>kWh</v>
      </c>
      <c r="K3" s="6" t="str">
        <f>+D3</f>
        <v>Ton</v>
      </c>
      <c r="V3" s="45" t="s">
        <v>8</v>
      </c>
      <c r="W3" s="45"/>
      <c r="X3" s="45"/>
      <c r="Y3" s="45"/>
      <c r="Z3" s="7"/>
      <c r="AA3" s="8" t="s">
        <v>9</v>
      </c>
    </row>
    <row r="4" spans="1:27">
      <c r="A4" s="9">
        <v>44562</v>
      </c>
      <c r="B4" s="9" t="s">
        <v>19</v>
      </c>
      <c r="C4" s="34">
        <v>88089</v>
      </c>
      <c r="D4" s="36">
        <v>1659000</v>
      </c>
      <c r="E4" s="10">
        <f>+D4*$G$37+$G$38</f>
        <v>95926.929075068969</v>
      </c>
      <c r="F4" s="11">
        <f>C4-E4</f>
        <v>-7837.9290750689688</v>
      </c>
      <c r="G4" s="11">
        <f>+F4/$F$33</f>
        <v>-0.99761414790698255</v>
      </c>
      <c r="H4" s="12">
        <f>C4</f>
        <v>88089</v>
      </c>
      <c r="I4" s="13">
        <f>D4</f>
        <v>1659000</v>
      </c>
      <c r="J4" s="14"/>
      <c r="K4" s="14"/>
      <c r="V4" s="45" t="s">
        <v>10</v>
      </c>
      <c r="W4" s="45"/>
      <c r="X4" s="45"/>
      <c r="Y4" s="45"/>
      <c r="Z4" s="15">
        <f>+C32</f>
        <v>99504.333333333328</v>
      </c>
      <c r="AA4" s="8" t="str">
        <f>+C3</f>
        <v>kWh</v>
      </c>
    </row>
    <row r="5" spans="1:27">
      <c r="A5" s="9">
        <v>44593</v>
      </c>
      <c r="B5" s="9" t="s">
        <v>20</v>
      </c>
      <c r="C5" s="34">
        <v>88904</v>
      </c>
      <c r="D5" s="36">
        <v>1606178</v>
      </c>
      <c r="E5" s="10">
        <f t="shared" ref="E5:E15" si="0">+D5*$G$37+$G$38</f>
        <v>94627.912638629816</v>
      </c>
      <c r="F5" s="11">
        <f>C5-E5</f>
        <v>-5723.9126386298158</v>
      </c>
      <c r="G5" s="11">
        <f t="shared" ref="G5:G15" si="1">+F5/$F$33</f>
        <v>-0.72854145208381405</v>
      </c>
      <c r="H5" s="12">
        <f t="shared" ref="H5:I15" si="2">C5</f>
        <v>88904</v>
      </c>
      <c r="I5" s="13">
        <f t="shared" si="2"/>
        <v>1606178</v>
      </c>
      <c r="J5" s="14"/>
      <c r="K5" s="14"/>
      <c r="V5"/>
      <c r="W5"/>
      <c r="X5"/>
      <c r="Y5"/>
      <c r="Z5"/>
      <c r="AA5"/>
    </row>
    <row r="6" spans="1:27">
      <c r="A6" s="9">
        <v>44621</v>
      </c>
      <c r="B6" s="9" t="s">
        <v>21</v>
      </c>
      <c r="C6" s="34">
        <v>102830</v>
      </c>
      <c r="D6" s="36">
        <v>1814753</v>
      </c>
      <c r="E6" s="10">
        <f t="shared" si="0"/>
        <v>99757.259373518609</v>
      </c>
      <c r="F6" s="11">
        <f t="shared" ref="F6:F15" si="3">C6-E6</f>
        <v>3072.7406264813908</v>
      </c>
      <c r="G6" s="11">
        <f t="shared" si="1"/>
        <v>0.3910994208376945</v>
      </c>
      <c r="H6" s="12">
        <f t="shared" si="2"/>
        <v>102830</v>
      </c>
      <c r="I6" s="13">
        <f t="shared" si="2"/>
        <v>1814753</v>
      </c>
      <c r="J6" s="14">
        <f>+H6</f>
        <v>102830</v>
      </c>
      <c r="K6" s="14">
        <f>+I6</f>
        <v>1814753</v>
      </c>
    </row>
    <row r="7" spans="1:27">
      <c r="A7" s="9">
        <v>44652</v>
      </c>
      <c r="B7" s="9" t="s">
        <v>22</v>
      </c>
      <c r="C7" s="34">
        <v>91497</v>
      </c>
      <c r="D7" s="36">
        <v>1620313</v>
      </c>
      <c r="E7" s="10">
        <f t="shared" si="0"/>
        <v>94975.525325182156</v>
      </c>
      <c r="F7" s="11">
        <f t="shared" si="3"/>
        <v>-3478.5253251821559</v>
      </c>
      <c r="G7" s="11">
        <f t="shared" si="1"/>
        <v>-0.44274782854218669</v>
      </c>
      <c r="H7" s="12">
        <f t="shared" si="2"/>
        <v>91497</v>
      </c>
      <c r="I7" s="13">
        <f t="shared" si="2"/>
        <v>1620313</v>
      </c>
      <c r="J7" s="14"/>
      <c r="K7" s="14"/>
    </row>
    <row r="8" spans="1:27">
      <c r="A8" s="9">
        <v>44682</v>
      </c>
      <c r="B8" s="9" t="s">
        <v>23</v>
      </c>
      <c r="C8" s="34">
        <v>99129</v>
      </c>
      <c r="D8" s="36">
        <v>1817486</v>
      </c>
      <c r="E8" s="10">
        <f t="shared" si="0"/>
        <v>99824.470231130748</v>
      </c>
      <c r="F8" s="11">
        <f t="shared" si="3"/>
        <v>-695.47023113074829</v>
      </c>
      <c r="G8" s="11">
        <f t="shared" si="1"/>
        <v>-8.8519675972963383E-2</v>
      </c>
      <c r="H8" s="12">
        <f t="shared" si="2"/>
        <v>99129</v>
      </c>
      <c r="I8" s="13">
        <f t="shared" si="2"/>
        <v>1817486</v>
      </c>
      <c r="J8" s="14">
        <f t="shared" ref="J8:K10" si="4">+H8</f>
        <v>99129</v>
      </c>
      <c r="K8" s="14">
        <f t="shared" si="4"/>
        <v>1817486</v>
      </c>
    </row>
    <row r="9" spans="1:27">
      <c r="A9" s="9">
        <v>44713</v>
      </c>
      <c r="B9" s="9" t="s">
        <v>24</v>
      </c>
      <c r="C9" s="34">
        <v>99988</v>
      </c>
      <c r="D9" s="36">
        <v>1587469</v>
      </c>
      <c r="E9" s="10">
        <f t="shared" si="0"/>
        <v>94167.814601650141</v>
      </c>
      <c r="F9" s="11">
        <f t="shared" si="3"/>
        <v>5820.1853983498586</v>
      </c>
      <c r="G9" s="11">
        <f t="shared" si="1"/>
        <v>0.74079508008106898</v>
      </c>
      <c r="H9" s="12">
        <f t="shared" si="2"/>
        <v>99988</v>
      </c>
      <c r="I9" s="13">
        <f t="shared" si="2"/>
        <v>1587469</v>
      </c>
      <c r="J9" s="14">
        <f t="shared" si="4"/>
        <v>99988</v>
      </c>
      <c r="K9" s="14">
        <f t="shared" si="4"/>
        <v>1587469</v>
      </c>
    </row>
    <row r="10" spans="1:27" ht="15" customHeight="1">
      <c r="A10" s="9">
        <v>44743</v>
      </c>
      <c r="B10" s="9" t="s">
        <v>25</v>
      </c>
      <c r="C10" s="34">
        <v>107111</v>
      </c>
      <c r="D10" s="36">
        <v>2286928</v>
      </c>
      <c r="E10" s="10">
        <f t="shared" si="0"/>
        <v>111369.14619862285</v>
      </c>
      <c r="F10" s="11">
        <f t="shared" si="3"/>
        <v>-4258.1461986228533</v>
      </c>
      <c r="G10" s="11">
        <f t="shared" si="1"/>
        <v>-0.54197822548746588</v>
      </c>
      <c r="H10" s="12">
        <f t="shared" si="2"/>
        <v>107111</v>
      </c>
      <c r="I10" s="13">
        <f t="shared" si="2"/>
        <v>2286928</v>
      </c>
      <c r="J10" s="14">
        <f t="shared" si="4"/>
        <v>107111</v>
      </c>
      <c r="K10" s="14">
        <f t="shared" si="4"/>
        <v>2286928</v>
      </c>
    </row>
    <row r="11" spans="1:27">
      <c r="A11" s="9">
        <v>44774</v>
      </c>
      <c r="B11" s="9" t="s">
        <v>26</v>
      </c>
      <c r="C11" s="34">
        <v>113707</v>
      </c>
      <c r="D11" s="36">
        <v>2321937</v>
      </c>
      <c r="E11" s="10">
        <f t="shared" si="0"/>
        <v>112230.09933222814</v>
      </c>
      <c r="F11" s="11">
        <f t="shared" si="3"/>
        <v>1476.9006677718571</v>
      </c>
      <c r="G11" s="11">
        <f t="shared" si="1"/>
        <v>0.18798039470770664</v>
      </c>
      <c r="H11" s="12">
        <f t="shared" si="2"/>
        <v>113707</v>
      </c>
      <c r="I11" s="13">
        <f t="shared" si="2"/>
        <v>2321937</v>
      </c>
      <c r="J11" s="14"/>
      <c r="K11" s="14"/>
    </row>
    <row r="12" spans="1:27">
      <c r="A12" s="9">
        <v>44805</v>
      </c>
      <c r="B12" s="9" t="s">
        <v>27</v>
      </c>
      <c r="C12" s="34">
        <v>111371</v>
      </c>
      <c r="D12" s="35">
        <v>1482197</v>
      </c>
      <c r="E12" s="10">
        <f t="shared" si="0"/>
        <v>91578.930078216305</v>
      </c>
      <c r="F12" s="11">
        <f t="shared" si="3"/>
        <v>19792.069921783695</v>
      </c>
      <c r="G12" s="11">
        <f t="shared" si="1"/>
        <v>2.5191410615261174</v>
      </c>
      <c r="H12" s="12">
        <f t="shared" si="2"/>
        <v>111371</v>
      </c>
      <c r="I12" s="13">
        <f t="shared" si="2"/>
        <v>1482197</v>
      </c>
      <c r="J12" s="14">
        <f>+H12</f>
        <v>111371</v>
      </c>
      <c r="K12" s="14">
        <f>+I12</f>
        <v>1482197</v>
      </c>
    </row>
    <row r="13" spans="1:27" ht="15" customHeight="1">
      <c r="A13" s="9">
        <v>44835</v>
      </c>
      <c r="B13" s="9" t="s">
        <v>28</v>
      </c>
      <c r="C13" s="34">
        <v>111030</v>
      </c>
      <c r="D13" s="35">
        <v>2326345</v>
      </c>
      <c r="E13" s="10">
        <f t="shared" si="0"/>
        <v>112338.50235467756</v>
      </c>
      <c r="F13" s="11">
        <f t="shared" si="3"/>
        <v>-1308.5023546775628</v>
      </c>
      <c r="G13" s="11">
        <f t="shared" si="1"/>
        <v>-0.16654660294746934</v>
      </c>
      <c r="H13" s="12">
        <f t="shared" si="2"/>
        <v>111030</v>
      </c>
      <c r="I13" s="13">
        <f t="shared" si="2"/>
        <v>2326345</v>
      </c>
      <c r="J13" s="14">
        <f>+H13</f>
        <v>111030</v>
      </c>
      <c r="K13" s="14">
        <f>+I13</f>
        <v>2326345</v>
      </c>
    </row>
    <row r="14" spans="1:27" ht="15" customHeight="1">
      <c r="A14" s="9">
        <v>44866</v>
      </c>
      <c r="B14" s="9" t="s">
        <v>29</v>
      </c>
      <c r="C14" s="34">
        <v>106117</v>
      </c>
      <c r="D14" s="35">
        <v>1937591</v>
      </c>
      <c r="E14" s="10">
        <f t="shared" si="0"/>
        <v>102778.1328924939</v>
      </c>
      <c r="F14" s="11">
        <f t="shared" si="3"/>
        <v>3338.8671075060993</v>
      </c>
      <c r="G14" s="11">
        <f t="shared" si="1"/>
        <v>0.42497208542296472</v>
      </c>
      <c r="H14" s="12">
        <f t="shared" si="2"/>
        <v>106117</v>
      </c>
      <c r="I14" s="13">
        <f t="shared" si="2"/>
        <v>1937591</v>
      </c>
      <c r="J14" s="14"/>
      <c r="K14" s="14"/>
    </row>
    <row r="15" spans="1:27">
      <c r="A15" s="9">
        <v>44896</v>
      </c>
      <c r="B15" s="9" t="s">
        <v>30</v>
      </c>
      <c r="C15" s="34">
        <v>74279</v>
      </c>
      <c r="D15" s="35">
        <v>1193422</v>
      </c>
      <c r="E15" s="10">
        <f t="shared" si="0"/>
        <v>84477.277898580622</v>
      </c>
      <c r="F15" s="11">
        <f t="shared" si="3"/>
        <v>-10198.277898580622</v>
      </c>
      <c r="G15" s="11">
        <f t="shared" si="1"/>
        <v>-1.2980401096346481</v>
      </c>
      <c r="H15" s="12">
        <f t="shared" si="2"/>
        <v>74279</v>
      </c>
      <c r="I15" s="13">
        <f t="shared" si="2"/>
        <v>1193422</v>
      </c>
      <c r="J15" s="14"/>
      <c r="K15" s="14"/>
    </row>
    <row r="16" spans="1:27">
      <c r="A16" s="16"/>
      <c r="B16" s="37"/>
      <c r="C16" s="17"/>
      <c r="D16" s="18"/>
      <c r="E16" s="10"/>
      <c r="F16" s="11"/>
      <c r="G16" s="11"/>
      <c r="H16" s="19"/>
      <c r="I16" s="18"/>
      <c r="J16" s="19"/>
      <c r="K16" s="19"/>
    </row>
    <row r="17" spans="1:27">
      <c r="A17" s="16"/>
      <c r="B17" s="16"/>
      <c r="C17" s="17"/>
      <c r="D17" s="18"/>
      <c r="E17" s="10"/>
      <c r="F17" s="11"/>
      <c r="G17" s="11"/>
      <c r="H17" s="19"/>
      <c r="I17" s="18"/>
      <c r="J17" s="19"/>
      <c r="K17" s="19"/>
    </row>
    <row r="18" spans="1:27">
      <c r="A18" s="16"/>
      <c r="B18" s="16"/>
      <c r="C18" s="17"/>
      <c r="D18" s="18"/>
      <c r="E18" s="10"/>
      <c r="F18" s="11"/>
      <c r="G18" s="11"/>
      <c r="H18" s="19"/>
      <c r="I18" s="18"/>
      <c r="J18" s="19"/>
      <c r="K18" s="19"/>
    </row>
    <row r="19" spans="1:27">
      <c r="A19" s="16"/>
      <c r="B19" s="16"/>
      <c r="C19" s="17"/>
      <c r="D19" s="18"/>
      <c r="E19" s="10"/>
      <c r="F19" s="11"/>
      <c r="G19" s="11"/>
      <c r="H19" s="19"/>
      <c r="I19" s="18"/>
      <c r="J19" s="19"/>
      <c r="K19" s="19"/>
    </row>
    <row r="20" spans="1:27">
      <c r="A20" s="16"/>
      <c r="B20" s="16"/>
      <c r="C20" s="17"/>
      <c r="D20" s="18"/>
      <c r="E20" s="10"/>
      <c r="F20" s="11"/>
      <c r="G20" s="11"/>
      <c r="H20" s="19"/>
      <c r="I20" s="18"/>
      <c r="J20" s="19"/>
      <c r="K20" s="19"/>
    </row>
    <row r="21" spans="1:27">
      <c r="A21" s="16"/>
      <c r="B21" s="16"/>
      <c r="C21" s="17"/>
      <c r="D21" s="18"/>
      <c r="E21" s="10"/>
      <c r="F21" s="11"/>
      <c r="G21" s="11"/>
      <c r="H21" s="19"/>
      <c r="I21" s="18"/>
      <c r="J21" s="19"/>
      <c r="K21" s="19"/>
    </row>
    <row r="22" spans="1:27">
      <c r="A22" s="16"/>
      <c r="B22" s="16"/>
      <c r="C22" s="17"/>
      <c r="D22" s="18"/>
      <c r="E22" s="10"/>
      <c r="F22" s="11"/>
      <c r="G22" s="11"/>
      <c r="H22" s="19"/>
      <c r="I22" s="18"/>
      <c r="J22" s="19"/>
      <c r="K22" s="19"/>
    </row>
    <row r="23" spans="1:27">
      <c r="A23" s="16"/>
      <c r="B23" s="16"/>
      <c r="C23" s="17"/>
      <c r="D23" s="18"/>
      <c r="E23" s="10"/>
      <c r="F23" s="11"/>
      <c r="G23" s="11"/>
      <c r="H23" s="19"/>
      <c r="I23" s="18"/>
      <c r="J23" s="19"/>
      <c r="K23" s="19"/>
    </row>
    <row r="24" spans="1:27">
      <c r="A24" s="16"/>
      <c r="B24" s="16"/>
      <c r="C24" s="17"/>
      <c r="D24" s="18"/>
      <c r="E24" s="10"/>
      <c r="F24" s="11"/>
      <c r="G24" s="11"/>
      <c r="H24" s="19"/>
      <c r="I24" s="18"/>
      <c r="J24" s="19"/>
      <c r="K24" s="19"/>
    </row>
    <row r="25" spans="1:27">
      <c r="A25" s="16"/>
      <c r="B25" s="16"/>
      <c r="C25" s="17"/>
      <c r="D25" s="18"/>
      <c r="E25" s="10"/>
      <c r="F25" s="11"/>
      <c r="G25" s="11"/>
      <c r="H25" s="19"/>
      <c r="I25" s="18"/>
      <c r="J25" s="19"/>
      <c r="K25" s="19"/>
    </row>
    <row r="26" spans="1:27">
      <c r="A26" s="16"/>
      <c r="B26" s="16"/>
      <c r="C26" s="17"/>
      <c r="D26" s="18"/>
      <c r="E26" s="10"/>
      <c r="F26" s="11"/>
      <c r="G26" s="11"/>
      <c r="H26" s="19"/>
      <c r="I26" s="18"/>
      <c r="J26" s="19"/>
      <c r="K26" s="19"/>
      <c r="V26"/>
      <c r="W26"/>
      <c r="X26"/>
      <c r="Y26"/>
      <c r="Z26"/>
      <c r="AA26"/>
    </row>
    <row r="27" spans="1:27">
      <c r="A27" s="16"/>
      <c r="B27" s="16"/>
      <c r="C27" s="17"/>
      <c r="D27" s="18"/>
      <c r="E27" s="10"/>
      <c r="F27" s="11"/>
      <c r="G27" s="11"/>
      <c r="H27" s="19"/>
      <c r="I27" s="18"/>
      <c r="J27" s="19"/>
      <c r="K27" s="19"/>
      <c r="V27"/>
      <c r="W27"/>
      <c r="X27"/>
      <c r="Y27"/>
      <c r="Z27"/>
      <c r="AA27"/>
    </row>
    <row r="28" spans="1:27">
      <c r="E28" s="20"/>
      <c r="F28" s="20"/>
      <c r="G28" s="20"/>
      <c r="V28"/>
      <c r="W28"/>
      <c r="X28"/>
      <c r="Y28"/>
      <c r="Z28"/>
      <c r="AA28"/>
    </row>
    <row r="29" spans="1:27">
      <c r="A29" s="21"/>
      <c r="B29" s="21"/>
      <c r="C29" s="21"/>
      <c r="D29" s="21"/>
      <c r="E29" s="20"/>
      <c r="F29" s="20"/>
      <c r="G29" s="20"/>
      <c r="V29"/>
      <c r="W29"/>
      <c r="X29"/>
      <c r="Y29"/>
      <c r="Z29"/>
      <c r="AA29"/>
    </row>
    <row r="30" spans="1:27">
      <c r="A30" s="22" t="s">
        <v>11</v>
      </c>
      <c r="B30" s="22"/>
      <c r="C30" s="23">
        <f>MAX(C4:C27)</f>
        <v>113707</v>
      </c>
      <c r="D30" s="23">
        <f>MAX(D4:D27)</f>
        <v>2326345</v>
      </c>
      <c r="E30" s="24">
        <f>MAX(E4:E27)</f>
        <v>112338.50235467756</v>
      </c>
      <c r="F30" s="24">
        <f>MAX(F4:F27)</f>
        <v>19792.069921783695</v>
      </c>
      <c r="G30" s="20"/>
    </row>
    <row r="31" spans="1:27" ht="15.75" customHeight="1">
      <c r="A31" s="22" t="s">
        <v>12</v>
      </c>
      <c r="B31" s="22"/>
      <c r="C31" s="23">
        <f>MIN(C5:C28)</f>
        <v>74279</v>
      </c>
      <c r="D31" s="23">
        <f>MIN(D5:D28)</f>
        <v>1193422</v>
      </c>
      <c r="E31" s="24">
        <f>MIN(E5:E28)</f>
        <v>84477.277898580622</v>
      </c>
      <c r="F31" s="24">
        <f>MIN(F5:F28)</f>
        <v>-10198.277898580622</v>
      </c>
      <c r="G31" s="20"/>
    </row>
    <row r="32" spans="1:27" ht="19.5" customHeight="1">
      <c r="A32" s="22" t="s">
        <v>13</v>
      </c>
      <c r="B32" s="22"/>
      <c r="C32" s="23">
        <f>AVERAGE(C4:C27)</f>
        <v>99504.333333333328</v>
      </c>
      <c r="D32" s="23">
        <f>AVERAGE(D4:D27)</f>
        <v>1804468.25</v>
      </c>
      <c r="E32" s="24">
        <f>AVERAGE(E4:E27)</f>
        <v>99504.333333333314</v>
      </c>
      <c r="F32" s="24">
        <f>AVERAGE(F4:F27)</f>
        <v>1.4551915228366852E-11</v>
      </c>
      <c r="G32" s="20"/>
    </row>
    <row r="33" spans="1:28" ht="15" customHeight="1">
      <c r="A33" s="22" t="s">
        <v>14</v>
      </c>
      <c r="B33" s="22"/>
      <c r="C33" s="23">
        <f>STDEV(C4:C27)</f>
        <v>11799.498628280286</v>
      </c>
      <c r="D33" s="23">
        <f>STDEV(D4:D27)</f>
        <v>357975.5842454076</v>
      </c>
      <c r="E33" s="24">
        <f>STDEV(E4:E27)</f>
        <v>8803.4562829633978</v>
      </c>
      <c r="F33" s="24">
        <f>STDEV(F4:F27)</f>
        <v>7856.6739370257774</v>
      </c>
      <c r="G33" s="20"/>
    </row>
    <row r="34" spans="1:28" ht="15" customHeight="1"/>
    <row r="36" spans="1:28" ht="21" customHeight="1">
      <c r="E36" s="25"/>
      <c r="F36" s="26"/>
      <c r="G36" s="27" t="s">
        <v>15</v>
      </c>
      <c r="Y36"/>
      <c r="Z36"/>
    </row>
    <row r="37" spans="1:28" ht="15" customHeight="1">
      <c r="E37" s="28" t="s">
        <v>16</v>
      </c>
      <c r="F37" s="28"/>
      <c r="G37" s="29">
        <f>+LINEST(C4:C15,D4:D15)</f>
        <v>2.4592337216295321E-2</v>
      </c>
      <c r="N37" s="52" t="s">
        <v>33</v>
      </c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</row>
    <row r="38" spans="1:28" ht="15" customHeight="1">
      <c r="E38" s="28" t="s">
        <v>17</v>
      </c>
      <c r="F38" s="28"/>
      <c r="G38" s="30">
        <f>+INTERCEPT(C4:C15,D4:D15)</f>
        <v>55128.241633235033</v>
      </c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</row>
    <row r="39" spans="1:28" ht="15" customHeight="1">
      <c r="E39" s="28" t="s">
        <v>18</v>
      </c>
      <c r="F39" s="28"/>
      <c r="G39" s="29">
        <f>+RSQ(C4:C15,D4:D15)</f>
        <v>0.55664628578263009</v>
      </c>
      <c r="I39" s="31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</row>
    <row r="40" spans="1:28" ht="15" customHeight="1">
      <c r="E40" s="32"/>
      <c r="F40" s="32"/>
      <c r="G40" s="32"/>
      <c r="I40" s="31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</row>
    <row r="41" spans="1:28" ht="15" customHeight="1">
      <c r="E41" s="3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</row>
    <row r="42" spans="1:28" ht="15" customHeight="1">
      <c r="E42" s="32"/>
      <c r="Y42"/>
      <c r="Z42"/>
    </row>
    <row r="43" spans="1:28" ht="15" customHeight="1">
      <c r="E43" s="32"/>
      <c r="Y43"/>
      <c r="Z43"/>
    </row>
    <row r="44" spans="1:28" ht="15" customHeight="1">
      <c r="A44" s="33"/>
      <c r="B44" s="33"/>
      <c r="C44" s="33"/>
      <c r="D44" s="32"/>
      <c r="E44" s="32"/>
      <c r="F44" s="32"/>
      <c r="Y44"/>
      <c r="Z44"/>
    </row>
    <row r="45" spans="1:28" ht="15" customHeight="1">
      <c r="G45" s="32"/>
      <c r="Y45"/>
      <c r="Z45"/>
    </row>
    <row r="46" spans="1:28" ht="15" customHeight="1">
      <c r="Y46"/>
      <c r="Z46"/>
    </row>
    <row r="47" spans="1:28" ht="15" customHeight="1">
      <c r="G47" s="32"/>
      <c r="Y47"/>
      <c r="Z47"/>
    </row>
    <row r="49" spans="1:6">
      <c r="A49" s="33"/>
      <c r="B49" s="33"/>
      <c r="C49" s="33"/>
      <c r="D49" s="32"/>
      <c r="E49" s="32"/>
      <c r="F49" s="32"/>
    </row>
    <row r="50" spans="1:6">
      <c r="A50" s="33"/>
      <c r="B50" s="33"/>
      <c r="C50" s="33"/>
      <c r="D50" s="32"/>
      <c r="E50" s="32"/>
      <c r="F50" s="32"/>
    </row>
    <row r="51" spans="1:6">
      <c r="A51" s="33"/>
      <c r="B51" s="33"/>
      <c r="C51" s="33"/>
      <c r="D51" s="32"/>
      <c r="E51" s="32"/>
      <c r="F51" s="32"/>
    </row>
    <row r="52" spans="1:6">
      <c r="A52" s="33"/>
      <c r="B52" s="33"/>
      <c r="C52" s="33"/>
      <c r="D52" s="32"/>
      <c r="E52" s="32"/>
      <c r="F52" s="32"/>
    </row>
    <row r="53" spans="1:6">
      <c r="A53" s="33"/>
      <c r="B53" s="33"/>
      <c r="C53" s="33"/>
      <c r="D53" s="32"/>
      <c r="E53" s="32"/>
      <c r="F53" s="32"/>
    </row>
  </sheetData>
  <mergeCells count="7">
    <mergeCell ref="V4:Y4"/>
    <mergeCell ref="N37:AB41"/>
    <mergeCell ref="A2:C2"/>
    <mergeCell ref="G2:G3"/>
    <mergeCell ref="H2:I2"/>
    <mergeCell ref="J2:K2"/>
    <mergeCell ref="V3:Y3"/>
  </mergeCells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3:I46"/>
  <sheetViews>
    <sheetView workbookViewId="0">
      <selection activeCell="G26" sqref="G26"/>
    </sheetView>
  </sheetViews>
  <sheetFormatPr baseColWidth="10" defaultRowHeight="15"/>
  <cols>
    <col min="5" max="5" width="14.28515625" customWidth="1"/>
    <col min="6" max="7" width="16" customWidth="1"/>
    <col min="10" max="10" width="14.140625" customWidth="1"/>
    <col min="11" max="11" width="19" bestFit="1" customWidth="1"/>
  </cols>
  <sheetData>
    <row r="33" spans="2:9" ht="45">
      <c r="B33" s="48" t="s">
        <v>0</v>
      </c>
      <c r="C33" s="48"/>
      <c r="D33" s="48"/>
      <c r="E33" s="49" t="s">
        <v>1</v>
      </c>
      <c r="F33" s="49" t="s">
        <v>2</v>
      </c>
      <c r="G33" s="48" t="s">
        <v>5</v>
      </c>
      <c r="H33" s="48"/>
      <c r="I33" s="48"/>
    </row>
    <row r="34" spans="2:9" ht="45">
      <c r="B34" s="50" t="s">
        <v>7</v>
      </c>
      <c r="C34" s="50"/>
      <c r="D34" s="51" t="s">
        <v>9</v>
      </c>
      <c r="E34" s="51" t="s">
        <v>31</v>
      </c>
      <c r="F34" s="51" t="s">
        <v>9</v>
      </c>
      <c r="G34" s="51" t="s">
        <v>9</v>
      </c>
      <c r="H34" s="51" t="s">
        <v>31</v>
      </c>
      <c r="I34" s="51" t="s">
        <v>32</v>
      </c>
    </row>
    <row r="35" spans="2:9">
      <c r="B35" s="46">
        <v>1</v>
      </c>
      <c r="C35" s="46" t="s">
        <v>19</v>
      </c>
      <c r="D35" s="46">
        <v>88089</v>
      </c>
      <c r="E35" s="46">
        <v>1659000</v>
      </c>
      <c r="F35" s="46">
        <v>95926.929075068969</v>
      </c>
      <c r="G35" s="46">
        <v>88089</v>
      </c>
      <c r="H35" s="46">
        <v>1659000</v>
      </c>
      <c r="I35" s="47">
        <f>736.48*B35+94717</f>
        <v>95453.48</v>
      </c>
    </row>
    <row r="36" spans="2:9">
      <c r="B36" s="46">
        <v>2</v>
      </c>
      <c r="C36" s="46" t="s">
        <v>20</v>
      </c>
      <c r="D36" s="46">
        <v>88904</v>
      </c>
      <c r="E36" s="46">
        <v>1606178</v>
      </c>
      <c r="F36" s="46">
        <v>94627.912638629816</v>
      </c>
      <c r="G36" s="46">
        <v>88904</v>
      </c>
      <c r="H36" s="46">
        <v>1606178</v>
      </c>
      <c r="I36" s="47">
        <f>736.48*B36+94717</f>
        <v>96189.96</v>
      </c>
    </row>
    <row r="37" spans="2:9">
      <c r="B37" s="46">
        <v>3</v>
      </c>
      <c r="C37" s="46" t="s">
        <v>21</v>
      </c>
      <c r="D37" s="46">
        <v>102830</v>
      </c>
      <c r="E37" s="46">
        <v>1814753</v>
      </c>
      <c r="F37" s="46">
        <v>99757.259373518609</v>
      </c>
      <c r="G37" s="46">
        <v>102830</v>
      </c>
      <c r="H37" s="46">
        <v>1814753</v>
      </c>
      <c r="I37" s="47">
        <f>736.48*B37+94717</f>
        <v>96926.44</v>
      </c>
    </row>
    <row r="38" spans="2:9">
      <c r="B38" s="46">
        <v>4</v>
      </c>
      <c r="C38" s="46" t="s">
        <v>22</v>
      </c>
      <c r="D38" s="46">
        <v>91497</v>
      </c>
      <c r="E38" s="46">
        <v>1620313</v>
      </c>
      <c r="F38" s="46">
        <v>94975.525325182156</v>
      </c>
      <c r="G38" s="46">
        <v>91497</v>
      </c>
      <c r="H38" s="46">
        <v>1620313</v>
      </c>
      <c r="I38" s="47">
        <f>736.48*B38+94717</f>
        <v>97662.92</v>
      </c>
    </row>
    <row r="39" spans="2:9">
      <c r="B39" s="46">
        <v>5</v>
      </c>
      <c r="C39" s="46" t="s">
        <v>23</v>
      </c>
      <c r="D39" s="46">
        <v>99129</v>
      </c>
      <c r="E39" s="46">
        <v>1817486</v>
      </c>
      <c r="F39" s="46">
        <v>99824.470231130748</v>
      </c>
      <c r="G39" s="46">
        <v>99129</v>
      </c>
      <c r="H39" s="46">
        <v>1817486</v>
      </c>
      <c r="I39" s="47">
        <f>736.48*B39+94717</f>
        <v>98399.4</v>
      </c>
    </row>
    <row r="40" spans="2:9">
      <c r="B40" s="46">
        <v>6</v>
      </c>
      <c r="C40" s="46" t="s">
        <v>24</v>
      </c>
      <c r="D40" s="46">
        <v>99988</v>
      </c>
      <c r="E40" s="46">
        <v>1587469</v>
      </c>
      <c r="F40" s="46">
        <v>94167.814601650141</v>
      </c>
      <c r="G40" s="46">
        <v>99988</v>
      </c>
      <c r="H40" s="46">
        <v>1587469</v>
      </c>
      <c r="I40" s="47">
        <f>736.48*B40+94717</f>
        <v>99135.88</v>
      </c>
    </row>
    <row r="41" spans="2:9">
      <c r="B41" s="46">
        <v>7</v>
      </c>
      <c r="C41" s="46" t="s">
        <v>25</v>
      </c>
      <c r="D41" s="46">
        <v>107111</v>
      </c>
      <c r="E41" s="46">
        <v>2286928</v>
      </c>
      <c r="F41" s="46">
        <v>111369.14619862285</v>
      </c>
      <c r="G41" s="46">
        <v>107111</v>
      </c>
      <c r="H41" s="46">
        <v>2286928</v>
      </c>
      <c r="I41" s="47">
        <f>736.48*B41+94717</f>
        <v>99872.36</v>
      </c>
    </row>
    <row r="42" spans="2:9">
      <c r="B42" s="46">
        <v>8</v>
      </c>
      <c r="C42" s="46" t="s">
        <v>26</v>
      </c>
      <c r="D42" s="46">
        <v>113707</v>
      </c>
      <c r="E42" s="46">
        <v>2321937</v>
      </c>
      <c r="F42" s="46">
        <v>112230.09933222814</v>
      </c>
      <c r="G42" s="46">
        <v>113707</v>
      </c>
      <c r="H42" s="46">
        <v>2321937</v>
      </c>
      <c r="I42" s="47">
        <f>736.48*B42+94717</f>
        <v>100608.84</v>
      </c>
    </row>
    <row r="43" spans="2:9">
      <c r="B43" s="46">
        <v>9</v>
      </c>
      <c r="C43" s="46" t="s">
        <v>27</v>
      </c>
      <c r="D43" s="46">
        <v>111371</v>
      </c>
      <c r="E43" s="46">
        <v>1482197</v>
      </c>
      <c r="F43" s="46">
        <v>91578.930078216305</v>
      </c>
      <c r="G43" s="46">
        <v>111371</v>
      </c>
      <c r="H43" s="46">
        <v>1482197</v>
      </c>
      <c r="I43" s="47">
        <f>736.48*B43+94717</f>
        <v>101345.32</v>
      </c>
    </row>
    <row r="44" spans="2:9">
      <c r="B44" s="46">
        <v>10</v>
      </c>
      <c r="C44" s="46" t="s">
        <v>28</v>
      </c>
      <c r="D44" s="46">
        <v>111030</v>
      </c>
      <c r="E44" s="46">
        <v>2326345</v>
      </c>
      <c r="F44" s="46">
        <v>112338.50235467756</v>
      </c>
      <c r="G44" s="46">
        <v>111030</v>
      </c>
      <c r="H44" s="46">
        <v>2326345</v>
      </c>
      <c r="I44" s="47">
        <f>736.48*B44+94717</f>
        <v>102081.8</v>
      </c>
    </row>
    <row r="45" spans="2:9">
      <c r="B45" s="46">
        <v>11</v>
      </c>
      <c r="C45" s="46" t="s">
        <v>29</v>
      </c>
      <c r="D45" s="46">
        <v>106117</v>
      </c>
      <c r="E45" s="46">
        <v>1937591</v>
      </c>
      <c r="F45" s="46">
        <v>102778.1328924939</v>
      </c>
      <c r="G45" s="46">
        <v>106117</v>
      </c>
      <c r="H45" s="46">
        <v>1937591</v>
      </c>
      <c r="I45" s="47">
        <f>736.48*B45+94717</f>
        <v>102818.28</v>
      </c>
    </row>
    <row r="46" spans="2:9">
      <c r="B46" s="46">
        <v>12</v>
      </c>
      <c r="C46" s="46" t="s">
        <v>30</v>
      </c>
      <c r="D46" s="46">
        <v>74279</v>
      </c>
      <c r="E46" s="46">
        <v>1193422</v>
      </c>
      <c r="F46" s="46">
        <v>84477.277898580622</v>
      </c>
      <c r="G46" s="46">
        <v>74279</v>
      </c>
      <c r="H46" s="46">
        <v>1193422</v>
      </c>
      <c r="I46" s="47">
        <f>736.48*B46+94717</f>
        <v>103554.76</v>
      </c>
    </row>
  </sheetData>
  <mergeCells count="3">
    <mergeCell ref="B33:D33"/>
    <mergeCell ref="B34:C34"/>
    <mergeCell ref="G33:I33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D17" sqref="D17"/>
    </sheetView>
  </sheetViews>
  <sheetFormatPr baseColWidth="10" defaultRowHeight="15"/>
  <sheetData>
    <row r="1" spans="1:10" ht="24" thickBot="1">
      <c r="A1" s="53" t="s">
        <v>34</v>
      </c>
      <c r="B1" s="53"/>
      <c r="C1" s="53"/>
      <c r="D1" s="53"/>
      <c r="E1" s="53"/>
      <c r="F1" s="53"/>
      <c r="G1" s="53"/>
      <c r="H1" s="53"/>
      <c r="I1" s="53"/>
      <c r="J1" s="53"/>
    </row>
    <row r="2" spans="1:10" ht="15.75" thickBot="1">
      <c r="A2" s="54" t="s">
        <v>35</v>
      </c>
      <c r="B2" s="55"/>
      <c r="C2" s="55"/>
      <c r="D2" s="56"/>
      <c r="E2" s="57" t="s">
        <v>36</v>
      </c>
      <c r="F2" s="57"/>
      <c r="G2" s="57"/>
      <c r="H2" s="57"/>
      <c r="I2" s="57"/>
      <c r="J2" s="57"/>
    </row>
    <row r="3" spans="1:10" ht="21.75" thickBot="1">
      <c r="A3" s="58" t="s">
        <v>37</v>
      </c>
      <c r="B3" s="59"/>
      <c r="C3" s="59"/>
      <c r="D3" s="59"/>
      <c r="E3" s="59"/>
      <c r="F3" s="59"/>
      <c r="G3" s="59"/>
      <c r="H3" s="59"/>
      <c r="I3" s="59"/>
      <c r="J3" s="60"/>
    </row>
    <row r="4" spans="1:10" ht="18.75" customHeight="1">
      <c r="A4" s="61" t="s">
        <v>38</v>
      </c>
      <c r="B4" s="62"/>
      <c r="C4" s="62"/>
      <c r="D4" s="62"/>
      <c r="E4" s="62"/>
      <c r="F4" s="62"/>
      <c r="G4" s="62"/>
      <c r="H4" s="62"/>
      <c r="I4" s="62"/>
      <c r="J4" s="63"/>
    </row>
    <row r="5" spans="1:10" ht="18.75" customHeight="1">
      <c r="A5" s="64"/>
      <c r="B5" s="65"/>
      <c r="C5" s="65"/>
      <c r="D5" s="65"/>
      <c r="E5" s="65"/>
      <c r="F5" s="65"/>
      <c r="G5" s="65"/>
      <c r="H5" s="65"/>
      <c r="I5" s="65"/>
      <c r="J5" s="66"/>
    </row>
    <row r="6" spans="1:10" ht="18.75" customHeight="1">
      <c r="A6" s="64"/>
      <c r="B6" s="65"/>
      <c r="C6" s="65"/>
      <c r="D6" s="65"/>
      <c r="E6" s="65"/>
      <c r="F6" s="65"/>
      <c r="G6" s="65"/>
      <c r="H6" s="65"/>
      <c r="I6" s="65"/>
      <c r="J6" s="66"/>
    </row>
    <row r="7" spans="1:10" ht="18.75" customHeight="1">
      <c r="A7" s="64"/>
      <c r="B7" s="65"/>
      <c r="C7" s="65"/>
      <c r="D7" s="65"/>
      <c r="E7" s="65"/>
      <c r="F7" s="65"/>
      <c r="G7" s="65"/>
      <c r="H7" s="65"/>
      <c r="I7" s="65"/>
      <c r="J7" s="66"/>
    </row>
    <row r="8" spans="1:10" ht="18.75" customHeight="1">
      <c r="A8" s="64"/>
      <c r="B8" s="65"/>
      <c r="C8" s="65"/>
      <c r="D8" s="65"/>
      <c r="E8" s="65"/>
      <c r="F8" s="65"/>
      <c r="G8" s="65"/>
      <c r="H8" s="65"/>
      <c r="I8" s="65"/>
      <c r="J8" s="66"/>
    </row>
    <row r="9" spans="1:10" ht="18.75" customHeight="1">
      <c r="A9" s="64"/>
      <c r="B9" s="65"/>
      <c r="C9" s="65"/>
      <c r="D9" s="65"/>
      <c r="E9" s="65"/>
      <c r="F9" s="65"/>
      <c r="G9" s="65"/>
      <c r="H9" s="65"/>
      <c r="I9" s="65"/>
      <c r="J9" s="66"/>
    </row>
    <row r="10" spans="1:10" ht="18.75" customHeight="1">
      <c r="A10" s="64"/>
      <c r="B10" s="65"/>
      <c r="C10" s="65"/>
      <c r="D10" s="65"/>
      <c r="E10" s="65"/>
      <c r="F10" s="65"/>
      <c r="G10" s="65"/>
      <c r="H10" s="65"/>
      <c r="I10" s="65"/>
      <c r="J10" s="66"/>
    </row>
    <row r="11" spans="1:10" ht="18.75" customHeight="1">
      <c r="A11" s="64"/>
      <c r="B11" s="65"/>
      <c r="C11" s="65"/>
      <c r="D11" s="65"/>
      <c r="E11" s="65"/>
      <c r="F11" s="65"/>
      <c r="G11" s="65"/>
      <c r="H11" s="65"/>
      <c r="I11" s="65"/>
      <c r="J11" s="66"/>
    </row>
    <row r="12" spans="1:10" ht="18.75" customHeight="1">
      <c r="A12" s="64"/>
      <c r="B12" s="65"/>
      <c r="C12" s="65"/>
      <c r="D12" s="65"/>
      <c r="E12" s="65"/>
      <c r="F12" s="65"/>
      <c r="G12" s="65"/>
      <c r="H12" s="65"/>
      <c r="I12" s="65"/>
      <c r="J12" s="66"/>
    </row>
    <row r="13" spans="1:10">
      <c r="A13" s="67" t="s">
        <v>68</v>
      </c>
      <c r="B13" s="68"/>
      <c r="C13" s="68"/>
      <c r="D13" s="68"/>
      <c r="E13" s="68"/>
      <c r="F13" s="68"/>
      <c r="G13" s="68"/>
      <c r="H13" s="68"/>
      <c r="I13" s="68"/>
      <c r="J13" s="68"/>
    </row>
    <row r="14" spans="1:10">
      <c r="A14" s="68"/>
      <c r="B14" s="68"/>
      <c r="C14" s="68"/>
      <c r="D14" s="68"/>
      <c r="E14" s="68"/>
      <c r="F14" s="68"/>
      <c r="G14" s="68"/>
      <c r="H14" s="68"/>
      <c r="I14" s="68"/>
      <c r="J14" s="68"/>
    </row>
    <row r="15" spans="1:10">
      <c r="A15" s="68"/>
      <c r="B15" s="68"/>
      <c r="C15" s="68"/>
      <c r="D15" s="68"/>
      <c r="E15" s="68"/>
      <c r="F15" s="68"/>
      <c r="G15" s="68"/>
      <c r="H15" s="68"/>
      <c r="I15" s="68"/>
      <c r="J15" s="68"/>
    </row>
  </sheetData>
  <mergeCells count="6">
    <mergeCell ref="A4:J12"/>
    <mergeCell ref="A1:J1"/>
    <mergeCell ref="A2:D2"/>
    <mergeCell ref="E2:J2"/>
    <mergeCell ref="A3:J3"/>
    <mergeCell ref="A13:J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workbookViewId="0">
      <selection activeCell="AG17" sqref="AG17"/>
    </sheetView>
  </sheetViews>
  <sheetFormatPr baseColWidth="10" defaultRowHeight="15"/>
  <cols>
    <col min="3" max="9" width="2.85546875" customWidth="1"/>
    <col min="10" max="23" width="4" customWidth="1"/>
  </cols>
  <sheetData>
    <row r="1" spans="1:30">
      <c r="A1" s="69"/>
      <c r="B1" s="70"/>
      <c r="C1" s="71"/>
      <c r="D1" s="71"/>
      <c r="E1" s="71"/>
      <c r="F1" s="71"/>
      <c r="G1" s="71"/>
      <c r="H1" s="72"/>
      <c r="I1" s="73" t="s">
        <v>40</v>
      </c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5"/>
      <c r="X1" s="76" t="s">
        <v>41</v>
      </c>
      <c r="Y1" s="77"/>
      <c r="Z1" s="77"/>
      <c r="AA1" s="77"/>
      <c r="AB1" s="77"/>
      <c r="AC1" s="77"/>
      <c r="AD1" s="78"/>
    </row>
    <row r="2" spans="1:30">
      <c r="A2" s="69"/>
      <c r="B2" s="79"/>
      <c r="C2" s="80"/>
      <c r="D2" s="80"/>
      <c r="E2" s="80"/>
      <c r="F2" s="80"/>
      <c r="G2" s="80"/>
      <c r="H2" s="81"/>
      <c r="I2" s="82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4"/>
      <c r="X2" s="85"/>
      <c r="Y2" s="86"/>
      <c r="Z2" s="86"/>
      <c r="AA2" s="86"/>
      <c r="AB2" s="86"/>
      <c r="AC2" s="86"/>
      <c r="AD2" s="87"/>
    </row>
    <row r="3" spans="1:30">
      <c r="A3" s="69"/>
      <c r="B3" s="79"/>
      <c r="C3" s="80"/>
      <c r="D3" s="80"/>
      <c r="E3" s="80"/>
      <c r="F3" s="80"/>
      <c r="G3" s="80"/>
      <c r="H3" s="81"/>
      <c r="I3" s="82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4"/>
      <c r="X3" s="88"/>
      <c r="Y3" s="89"/>
      <c r="Z3" s="89"/>
      <c r="AA3" s="89"/>
      <c r="AB3" s="89"/>
      <c r="AC3" s="89"/>
      <c r="AD3" s="90"/>
    </row>
    <row r="4" spans="1:30">
      <c r="A4" s="69"/>
      <c r="B4" s="79"/>
      <c r="C4" s="80"/>
      <c r="D4" s="80"/>
      <c r="E4" s="80"/>
      <c r="F4" s="80"/>
      <c r="G4" s="80"/>
      <c r="H4" s="81"/>
      <c r="I4" s="73" t="s">
        <v>42</v>
      </c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5"/>
      <c r="X4" s="76" t="s">
        <v>43</v>
      </c>
      <c r="Y4" s="77"/>
      <c r="Z4" s="77"/>
      <c r="AA4" s="77"/>
      <c r="AB4" s="77"/>
      <c r="AC4" s="77"/>
      <c r="AD4" s="78"/>
    </row>
    <row r="5" spans="1:30">
      <c r="A5" s="69"/>
      <c r="B5" s="79"/>
      <c r="C5" s="80"/>
      <c r="D5" s="80"/>
      <c r="E5" s="80"/>
      <c r="F5" s="80"/>
      <c r="G5" s="80"/>
      <c r="H5" s="81"/>
      <c r="I5" s="82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4"/>
      <c r="X5" s="85"/>
      <c r="Y5" s="86"/>
      <c r="Z5" s="86"/>
      <c r="AA5" s="86"/>
      <c r="AB5" s="86"/>
      <c r="AC5" s="86"/>
      <c r="AD5" s="87"/>
    </row>
    <row r="6" spans="1:30">
      <c r="A6" s="69"/>
      <c r="B6" s="91"/>
      <c r="C6" s="92"/>
      <c r="D6" s="92"/>
      <c r="E6" s="92"/>
      <c r="F6" s="92"/>
      <c r="G6" s="92"/>
      <c r="H6" s="93"/>
      <c r="I6" s="88" t="s">
        <v>44</v>
      </c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90"/>
      <c r="X6" s="88"/>
      <c r="Y6" s="89"/>
      <c r="Z6" s="89"/>
      <c r="AA6" s="89"/>
      <c r="AB6" s="89"/>
      <c r="AC6" s="89"/>
      <c r="AD6" s="90"/>
    </row>
    <row r="7" spans="1:30">
      <c r="A7" s="69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</row>
    <row r="8" spans="1:30">
      <c r="A8" s="69"/>
      <c r="B8" s="94" t="s">
        <v>45</v>
      </c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6"/>
    </row>
    <row r="9" spans="1:30">
      <c r="A9" s="69"/>
      <c r="B9" s="97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2"/>
    </row>
    <row r="10" spans="1:30">
      <c r="A10" s="69"/>
      <c r="B10" s="98" t="s">
        <v>46</v>
      </c>
      <c r="C10" s="99"/>
      <c r="D10" s="99"/>
      <c r="E10" s="99"/>
      <c r="F10" s="99"/>
      <c r="G10" s="99"/>
      <c r="H10" s="99"/>
      <c r="I10" s="100"/>
      <c r="J10" s="116" t="s">
        <v>47</v>
      </c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8"/>
      <c r="AD10" s="81"/>
    </row>
    <row r="11" spans="1:30">
      <c r="A11" s="80"/>
      <c r="B11" s="101" t="s">
        <v>48</v>
      </c>
      <c r="C11" s="102"/>
      <c r="D11" s="102"/>
      <c r="E11" s="102"/>
      <c r="F11" s="102"/>
      <c r="G11" s="102"/>
      <c r="H11" s="102"/>
      <c r="I11" s="103"/>
      <c r="J11" s="110" t="s">
        <v>49</v>
      </c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2"/>
      <c r="AD11" s="81"/>
    </row>
    <row r="12" spans="1:30">
      <c r="A12" s="80"/>
      <c r="B12" s="101" t="s">
        <v>50</v>
      </c>
      <c r="C12" s="102"/>
      <c r="D12" s="102"/>
      <c r="E12" s="102"/>
      <c r="F12" s="102"/>
      <c r="G12" s="102"/>
      <c r="H12" s="102"/>
      <c r="I12" s="103"/>
      <c r="J12" s="104" t="s">
        <v>61</v>
      </c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6"/>
      <c r="AD12" s="81"/>
    </row>
    <row r="13" spans="1:30">
      <c r="A13" s="80"/>
      <c r="B13" s="101" t="s">
        <v>51</v>
      </c>
      <c r="C13" s="102"/>
      <c r="D13" s="102"/>
      <c r="E13" s="102"/>
      <c r="F13" s="102"/>
      <c r="G13" s="102"/>
      <c r="H13" s="102"/>
      <c r="I13" s="103"/>
      <c r="J13" s="107" t="s">
        <v>62</v>
      </c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9"/>
      <c r="AD13" s="81"/>
    </row>
    <row r="14" spans="1:30">
      <c r="A14" s="80"/>
      <c r="B14" s="101" t="s">
        <v>52</v>
      </c>
      <c r="C14" s="102"/>
      <c r="D14" s="102"/>
      <c r="E14" s="102"/>
      <c r="F14" s="102"/>
      <c r="G14" s="102"/>
      <c r="H14" s="102"/>
      <c r="I14" s="103"/>
      <c r="J14" s="119" t="s">
        <v>63</v>
      </c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1"/>
      <c r="AD14" s="81"/>
    </row>
    <row r="15" spans="1:30">
      <c r="A15" s="80"/>
      <c r="B15" s="101" t="s">
        <v>53</v>
      </c>
      <c r="C15" s="102"/>
      <c r="D15" s="102"/>
      <c r="E15" s="102"/>
      <c r="F15" s="102"/>
      <c r="G15" s="102"/>
      <c r="H15" s="102"/>
      <c r="I15" s="103"/>
      <c r="J15" s="107" t="s">
        <v>64</v>
      </c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9"/>
      <c r="AD15" s="81"/>
    </row>
    <row r="16" spans="1:30">
      <c r="A16" s="80"/>
      <c r="B16" s="101" t="s">
        <v>54</v>
      </c>
      <c r="C16" s="102"/>
      <c r="D16" s="102"/>
      <c r="E16" s="102"/>
      <c r="F16" s="102"/>
      <c r="G16" s="102"/>
      <c r="H16" s="102"/>
      <c r="I16" s="103"/>
      <c r="J16" s="107" t="s">
        <v>65</v>
      </c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9"/>
      <c r="AD16" s="81"/>
    </row>
    <row r="17" spans="1:30">
      <c r="A17" s="80"/>
      <c r="B17" s="101" t="s">
        <v>55</v>
      </c>
      <c r="C17" s="102"/>
      <c r="D17" s="102"/>
      <c r="E17" s="102"/>
      <c r="F17" s="102"/>
      <c r="G17" s="102"/>
      <c r="H17" s="102"/>
      <c r="I17" s="103"/>
      <c r="J17" s="110" t="s">
        <v>66</v>
      </c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2"/>
      <c r="AD17" s="81"/>
    </row>
    <row r="18" spans="1:30">
      <c r="A18" s="80"/>
      <c r="B18" s="101" t="s">
        <v>56</v>
      </c>
      <c r="C18" s="102"/>
      <c r="D18" s="102"/>
      <c r="E18" s="102"/>
      <c r="F18" s="102"/>
      <c r="G18" s="102"/>
      <c r="H18" s="102"/>
      <c r="I18" s="103"/>
      <c r="J18" s="110" t="s">
        <v>67</v>
      </c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2"/>
      <c r="AD18" s="81"/>
    </row>
    <row r="19" spans="1:30">
      <c r="A19" s="80"/>
      <c r="B19" s="101" t="s">
        <v>57</v>
      </c>
      <c r="C19" s="102"/>
      <c r="D19" s="102"/>
      <c r="E19" s="102"/>
      <c r="F19" s="102"/>
      <c r="G19" s="102"/>
      <c r="H19" s="102"/>
      <c r="I19" s="103"/>
      <c r="J19" s="110" t="s">
        <v>67</v>
      </c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2"/>
      <c r="AD19" s="81"/>
    </row>
    <row r="20" spans="1:30">
      <c r="A20" s="80"/>
      <c r="B20" s="101" t="s">
        <v>58</v>
      </c>
      <c r="C20" s="102"/>
      <c r="D20" s="102"/>
      <c r="E20" s="102"/>
      <c r="F20" s="102"/>
      <c r="G20" s="102"/>
      <c r="H20" s="102"/>
      <c r="I20" s="103"/>
      <c r="J20" s="113" t="s">
        <v>59</v>
      </c>
      <c r="K20" s="114"/>
      <c r="L20" s="114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114"/>
      <c r="AA20" s="114"/>
      <c r="AB20" s="114"/>
      <c r="AC20" s="115"/>
      <c r="AD20" s="81"/>
    </row>
    <row r="21" spans="1:30">
      <c r="A21" s="69"/>
      <c r="B21" s="101" t="s">
        <v>60</v>
      </c>
      <c r="C21" s="102"/>
      <c r="D21" s="102"/>
      <c r="E21" s="102"/>
      <c r="F21" s="102"/>
      <c r="G21" s="102"/>
      <c r="H21" s="102"/>
      <c r="I21" s="103"/>
      <c r="J21" s="122" t="s">
        <v>39</v>
      </c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23"/>
      <c r="AC21" s="124"/>
      <c r="AD21" s="93"/>
    </row>
  </sheetData>
  <mergeCells count="18">
    <mergeCell ref="J16:AC16"/>
    <mergeCell ref="J17:AC17"/>
    <mergeCell ref="J18:AC18"/>
    <mergeCell ref="J19:AC19"/>
    <mergeCell ref="J20:AC20"/>
    <mergeCell ref="J21:AC21"/>
    <mergeCell ref="J10:AC10"/>
    <mergeCell ref="J11:AC11"/>
    <mergeCell ref="J12:AC12"/>
    <mergeCell ref="J13:AC13"/>
    <mergeCell ref="J14:AC14"/>
    <mergeCell ref="J15:AC15"/>
    <mergeCell ref="I1:W3"/>
    <mergeCell ref="X1:AD3"/>
    <mergeCell ref="I4:W5"/>
    <mergeCell ref="X4:AD6"/>
    <mergeCell ref="I6:W6"/>
    <mergeCell ref="B8:AD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LINEA BASE </vt:lpstr>
      <vt:lpstr>Análisis de Datos</vt:lpstr>
      <vt:lpstr>Objetivos y Metas</vt:lpstr>
      <vt:lpstr>Indicador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Paula Cepeda</dc:creator>
  <cp:lastModifiedBy>Maria Paula Cepeda</cp:lastModifiedBy>
  <dcterms:created xsi:type="dcterms:W3CDTF">2023-08-05T18:31:42Z</dcterms:created>
  <dcterms:modified xsi:type="dcterms:W3CDTF">2023-08-08T23:27:12Z</dcterms:modified>
</cp:coreProperties>
</file>